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app.xml" ContentType="application/vnd.openxmlformats-officedocument.extended-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vbaProjectSignature.bin" ContentType="application/vnd.ms-office.vbaProjectSignature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 codeName="{28389E77-7640-9E18-AD5C-E98E2F4A8B83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nix\Documents\Benutzerdefinierte Office-Vorlagen\"/>
    </mc:Choice>
  </mc:AlternateContent>
  <xr:revisionPtr revIDLastSave="0" documentId="8_{A624A998-934B-4960-8113-E2AC5CD650EF}" xr6:coauthVersionLast="47" xr6:coauthVersionMax="47" xr10:uidLastSave="{00000000-0000-0000-0000-000000000000}"/>
  <bookViews>
    <workbookView xWindow="2595" yWindow="3030" windowWidth="15660" windowHeight="14970" firstSheet="1" activeTab="1" xr2:uid="{00000000-000D-0000-FFFF-FFFF00000000}"/>
  </bookViews>
  <sheets>
    <sheet name="-" sheetId="8" state="hidden" r:id="rId1"/>
    <sheet name="AX01 (0)" sheetId="11" r:id="rId2"/>
    <sheet name="Statistik stat" sheetId="9" r:id="rId3"/>
  </sheets>
  <functionGroups builtInGroupCount="19"/>
  <definedNames>
    <definedName name="_Auftraggeber" localSheetId="1">'AX01 (0)'!$B$9</definedName>
    <definedName name="_cAnixMapLeft" localSheetId="1">'AX01 (0)'!$F$19</definedName>
    <definedName name="_cAnixMapRight" localSheetId="1">'AX01 (0)'!$I$19</definedName>
    <definedName name="_cHoch" localSheetId="1">'AX01 (0)'!$G$17</definedName>
    <definedName name="_cLat" localSheetId="1">'AX01 (0)'!$I$17</definedName>
    <definedName name="_Client" localSheetId="1">'AX01 (0)'!$B$12</definedName>
    <definedName name="_cLon" localSheetId="1">'AX01 (0)'!$I$18</definedName>
    <definedName name="_cRechts" localSheetId="1">'AX01 (0)'!$G$18</definedName>
    <definedName name="_cZone" localSheetId="1">'AX01 (0)'!$G$16</definedName>
    <definedName name="_Datensatznummer" localSheetId="1">'AX01 (0)'!$D$75</definedName>
    <definedName name="_Geraetenummer" localSheetId="1">'AX01 (0)'!$D$74</definedName>
    <definedName name="_Hebelarm" localSheetId="1">'AX01 (0)'!$D$71</definedName>
    <definedName name="_Kartennummer" localSheetId="1">'AX01 (0)'!$D$76</definedName>
    <definedName name="_Lat" localSheetId="1">'AX01 (0)'!$D$68</definedName>
    <definedName name="_Lon" localSheetId="1">'AX01 (0)'!$D$69</definedName>
    <definedName name="_MessDatum" localSheetId="1">'AX01 (0)'!$D$72</definedName>
    <definedName name="_MessDatum1" localSheetId="1">'AX01 (0)'!$D$73</definedName>
    <definedName name="_MessTab0" localSheetId="1">'AX01 (0)'!$A$44:$C$44</definedName>
    <definedName name="_MessTab1" localSheetId="1">'AX01 (0)'!$A$46:$C$46</definedName>
    <definedName name="_MessTab2" localSheetId="1">'AX01 (0)'!$A$48:$C$48</definedName>
    <definedName name="_MessTab3" localSheetId="1">'AX01 (0)'!$A$50:$C$50</definedName>
    <definedName name="_MessTab4" localSheetId="1">'AX01 (0)'!$A$52:$C$52</definedName>
    <definedName name="_Parameter0" localSheetId="1">'AX01 (0)'!$C$62</definedName>
    <definedName name="_Parameter1" localSheetId="1">'AX01 (0)'!$C$63</definedName>
    <definedName name="_Parameter2" localSheetId="1">'AX01 (0)'!$C$64</definedName>
    <definedName name="_Parameter3" localSheetId="1">'AX01 (0)'!$C$65</definedName>
    <definedName name="_Parameter4" localSheetId="1">'AX01 (0)'!$C$66</definedName>
    <definedName name="_PlattenDurchmesser" localSheetId="1">'AX01 (0)'!$D$70</definedName>
    <definedName name="_xlnm.Print_Area" localSheetId="0">'-'!$A$1:$I$1</definedName>
    <definedName name="_xlnm.Print_Area" localSheetId="1">'AX01 (0)'!$A$1:$I$54</definedName>
    <definedName name="_xlnm.Print_Area" localSheetId="2">'Statistik stat'!$A$1:$H$31</definedName>
    <definedName name="MessDia0" localSheetId="1">'AX01 (0)'!$B$43:$C$43</definedName>
    <definedName name="s_Auftraggeber" localSheetId="2">'Statistik stat'!$B$11</definedName>
    <definedName name="s_Com" localSheetId="0">'-'!$B$5</definedName>
    <definedName name="s_Dll" localSheetId="0">'-'!$B$7</definedName>
    <definedName name="s_Geraetenummer" localSheetId="2">'Statistik stat'!$B$25</definedName>
    <definedName name="s_Hebelarm" localSheetId="2">'Statistik stat'!$B$27</definedName>
    <definedName name="s_Kartennummer" localSheetId="2">'Statistik stat'!$B$24</definedName>
    <definedName name="s_MessDatum" localSheetId="2">'Statistik stat'!$E$30</definedName>
    <definedName name="s_Mode" localSheetId="0">'-'!$B$6</definedName>
    <definedName name="s_PlattenDurchmesser" localSheetId="2">'Statistik stat'!$B$26</definedName>
    <definedName name="s_Tab" localSheetId="2">'Statistik stat'!$A$21:$H$21</definedName>
    <definedName name="s_Translation" localSheetId="0">'-'!$A$9</definedName>
    <definedName name="s_Typ" localSheetId="2">'Statistik stat'!$B$26</definedName>
    <definedName name="Z_D8CBD239_F8EA_46AC_9680_E73F6695D29C_.wvu.PrintArea" localSheetId="0" hidden="1">'-'!$A$1:$I$1</definedName>
    <definedName name="Z_D8CBD239_F8EA_46AC_9680_E73F6695D29C_.wvu.PrintArea" localSheetId="1" hidden="1">'AX01 (0)'!$A$1:$I$54</definedName>
    <definedName name="Z_D8CBD239_F8EA_46AC_9680_E73F6695D29C_.wvu.PrintArea" localSheetId="2" hidden="1">'Statistik stat'!$A$1:$H$31</definedName>
  </definedNames>
  <calcPr calcId="191029"/>
  <customWorkbookViews>
    <customWorkbookView name="Test" guid="{D8CBD239-F8EA-46AC-9680-E73F6695D29C}" maximized="1" xWindow="-8" yWindow="-8" windowWidth="1216" windowHeight="1862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1" l="1"/>
  <c r="B26" i="11"/>
  <c r="B25" i="11"/>
  <c r="B29" i="11" l="1"/>
  <c r="B27" i="11"/>
  <c r="B16" i="11"/>
  <c r="B17" i="11"/>
  <c r="B21" i="11"/>
  <c r="B20" i="11"/>
  <c r="G37" i="11" l="1"/>
  <c r="F18" i="11" l="1"/>
  <c r="F17" i="11"/>
  <c r="F16" i="11"/>
  <c r="C35" i="11" l="1"/>
  <c r="B35" i="11"/>
  <c r="M119" i="11"/>
  <c r="N119" i="11" s="1"/>
  <c r="K119" i="11"/>
  <c r="L119" i="11" s="1"/>
  <c r="I119" i="11"/>
  <c r="J119" i="11" s="1"/>
  <c r="F119" i="11"/>
  <c r="G119" i="11" s="1"/>
  <c r="D119" i="11"/>
  <c r="E119" i="11" s="1"/>
  <c r="M118" i="11"/>
  <c r="N118" i="11" s="1"/>
  <c r="K118" i="11"/>
  <c r="L118" i="11" s="1"/>
  <c r="I118" i="11"/>
  <c r="J118" i="11" s="1"/>
  <c r="F118" i="11"/>
  <c r="G118" i="11" s="1"/>
  <c r="D118" i="11"/>
  <c r="E118" i="11" s="1"/>
  <c r="M117" i="11"/>
  <c r="N117" i="11" s="1"/>
  <c r="K117" i="11"/>
  <c r="L117" i="11" s="1"/>
  <c r="I117" i="11"/>
  <c r="J117" i="11" s="1"/>
  <c r="F117" i="11"/>
  <c r="G117" i="11" s="1"/>
  <c r="D117" i="11"/>
  <c r="E117" i="11" s="1"/>
  <c r="M116" i="11"/>
  <c r="N116" i="11" s="1"/>
  <c r="K116" i="11"/>
  <c r="L116" i="11" s="1"/>
  <c r="I116" i="11"/>
  <c r="J116" i="11" s="1"/>
  <c r="F116" i="11"/>
  <c r="G116" i="11" s="1"/>
  <c r="D116" i="11"/>
  <c r="E116" i="11" s="1"/>
  <c r="M115" i="11"/>
  <c r="N115" i="11" s="1"/>
  <c r="K115" i="11"/>
  <c r="L115" i="11" s="1"/>
  <c r="I115" i="11"/>
  <c r="J115" i="11" s="1"/>
  <c r="F115" i="11"/>
  <c r="G115" i="11" s="1"/>
  <c r="D115" i="11"/>
  <c r="E115" i="11" s="1"/>
  <c r="M114" i="11"/>
  <c r="N114" i="11" s="1"/>
  <c r="K114" i="11"/>
  <c r="L114" i="11" s="1"/>
  <c r="I114" i="11"/>
  <c r="J114" i="11" s="1"/>
  <c r="F114" i="11"/>
  <c r="G114" i="11" s="1"/>
  <c r="D114" i="11"/>
  <c r="E114" i="11" s="1"/>
  <c r="M113" i="11"/>
  <c r="N113" i="11" s="1"/>
  <c r="K113" i="11"/>
  <c r="L113" i="11" s="1"/>
  <c r="I113" i="11"/>
  <c r="J113" i="11" s="1"/>
  <c r="F113" i="11"/>
  <c r="G113" i="11" s="1"/>
  <c r="D113" i="11"/>
  <c r="E113" i="11" s="1"/>
  <c r="M112" i="11"/>
  <c r="N112" i="11" s="1"/>
  <c r="K112" i="11"/>
  <c r="L112" i="11" s="1"/>
  <c r="I112" i="11"/>
  <c r="J112" i="11" s="1"/>
  <c r="F112" i="11"/>
  <c r="G112" i="11" s="1"/>
  <c r="D112" i="11"/>
  <c r="E112" i="11" s="1"/>
  <c r="M111" i="11"/>
  <c r="N111" i="11" s="1"/>
  <c r="K111" i="11"/>
  <c r="L111" i="11" s="1"/>
  <c r="I111" i="11"/>
  <c r="J111" i="11" s="1"/>
  <c r="F111" i="11"/>
  <c r="G111" i="11" s="1"/>
  <c r="D111" i="11"/>
  <c r="E111" i="11" s="1"/>
  <c r="M110" i="11"/>
  <c r="N110" i="11" s="1"/>
  <c r="K110" i="11"/>
  <c r="L110" i="11" s="1"/>
  <c r="I110" i="11"/>
  <c r="J110" i="11" s="1"/>
  <c r="F110" i="11"/>
  <c r="G110" i="11" s="1"/>
  <c r="D110" i="11"/>
  <c r="E110" i="11" s="1"/>
  <c r="M109" i="11"/>
  <c r="N109" i="11" s="1"/>
  <c r="K109" i="11"/>
  <c r="L109" i="11" s="1"/>
  <c r="I109" i="11"/>
  <c r="J109" i="11" s="1"/>
  <c r="F109" i="11"/>
  <c r="G109" i="11" s="1"/>
  <c r="D109" i="11"/>
  <c r="E109" i="11" s="1"/>
  <c r="M108" i="11"/>
  <c r="N108" i="11" s="1"/>
  <c r="K108" i="11"/>
  <c r="L108" i="11" s="1"/>
  <c r="I108" i="11"/>
  <c r="J108" i="11" s="1"/>
  <c r="F108" i="11"/>
  <c r="G108" i="11" s="1"/>
  <c r="D108" i="11"/>
  <c r="E108" i="11" s="1"/>
  <c r="M107" i="11"/>
  <c r="N107" i="11" s="1"/>
  <c r="K107" i="11"/>
  <c r="L107" i="11" s="1"/>
  <c r="I107" i="11"/>
  <c r="J107" i="11" s="1"/>
  <c r="F107" i="11"/>
  <c r="G107" i="11" s="1"/>
  <c r="D107" i="11"/>
  <c r="E107" i="11" s="1"/>
  <c r="M106" i="11"/>
  <c r="N106" i="11" s="1"/>
  <c r="K106" i="11"/>
  <c r="L106" i="11" s="1"/>
  <c r="I106" i="11"/>
  <c r="J106" i="11" s="1"/>
  <c r="F106" i="11"/>
  <c r="G106" i="11" s="1"/>
  <c r="D106" i="11"/>
  <c r="E106" i="11" s="1"/>
  <c r="M105" i="11"/>
  <c r="N105" i="11" s="1"/>
  <c r="K105" i="11"/>
  <c r="L105" i="11" s="1"/>
  <c r="I105" i="11"/>
  <c r="J105" i="11" s="1"/>
  <c r="F105" i="11"/>
  <c r="G105" i="11" s="1"/>
  <c r="D105" i="11"/>
  <c r="E105" i="11" s="1"/>
  <c r="M104" i="11"/>
  <c r="N104" i="11" s="1"/>
  <c r="K104" i="11"/>
  <c r="L104" i="11" s="1"/>
  <c r="I104" i="11"/>
  <c r="J104" i="11" s="1"/>
  <c r="F104" i="11"/>
  <c r="G104" i="11" s="1"/>
  <c r="D104" i="11"/>
  <c r="E104" i="11" s="1"/>
  <c r="M103" i="11"/>
  <c r="N103" i="11" s="1"/>
  <c r="K103" i="11"/>
  <c r="L103" i="11" s="1"/>
  <c r="I103" i="11"/>
  <c r="J103" i="11" s="1"/>
  <c r="F103" i="11"/>
  <c r="G103" i="11" s="1"/>
  <c r="D103" i="11"/>
  <c r="E103" i="11" s="1"/>
  <c r="M102" i="11"/>
  <c r="N102" i="11" s="1"/>
  <c r="K102" i="11"/>
  <c r="L102" i="11" s="1"/>
  <c r="I102" i="11"/>
  <c r="J102" i="11" s="1"/>
  <c r="F102" i="11"/>
  <c r="G102" i="11" s="1"/>
  <c r="D102" i="11"/>
  <c r="E102" i="11" s="1"/>
  <c r="M101" i="11"/>
  <c r="N101" i="11" s="1"/>
  <c r="K101" i="11"/>
  <c r="L101" i="11" s="1"/>
  <c r="I101" i="11"/>
  <c r="J101" i="11" s="1"/>
  <c r="F101" i="11"/>
  <c r="G101" i="11" s="1"/>
  <c r="D101" i="11"/>
  <c r="E101" i="11" s="1"/>
  <c r="M100" i="11"/>
  <c r="N100" i="11" s="1"/>
  <c r="K100" i="11"/>
  <c r="L100" i="11" s="1"/>
  <c r="I100" i="11"/>
  <c r="J100" i="11" s="1"/>
  <c r="F100" i="11"/>
  <c r="G100" i="11" s="1"/>
  <c r="D100" i="11"/>
  <c r="E100" i="11" s="1"/>
  <c r="M99" i="11"/>
  <c r="N99" i="11" s="1"/>
  <c r="K99" i="11"/>
  <c r="L99" i="11" s="1"/>
  <c r="I99" i="11"/>
  <c r="J99" i="11" s="1"/>
  <c r="F99" i="11"/>
  <c r="G99" i="11" s="1"/>
  <c r="D99" i="11"/>
  <c r="E99" i="11" s="1"/>
  <c r="M98" i="11"/>
  <c r="N98" i="11" s="1"/>
  <c r="K98" i="11"/>
  <c r="L98" i="11" s="1"/>
  <c r="I98" i="11"/>
  <c r="J98" i="11" s="1"/>
  <c r="F98" i="11"/>
  <c r="G98" i="11" s="1"/>
  <c r="D98" i="11"/>
  <c r="E98" i="11" s="1"/>
  <c r="M97" i="11"/>
  <c r="N97" i="11" s="1"/>
  <c r="K97" i="11"/>
  <c r="L97" i="11" s="1"/>
  <c r="I97" i="11"/>
  <c r="J97" i="11" s="1"/>
  <c r="F97" i="11"/>
  <c r="G97" i="11" s="1"/>
  <c r="D97" i="11"/>
  <c r="E97" i="11" s="1"/>
  <c r="M96" i="11"/>
  <c r="N96" i="11" s="1"/>
  <c r="K96" i="11"/>
  <c r="L96" i="11" s="1"/>
  <c r="I96" i="11"/>
  <c r="J96" i="11" s="1"/>
  <c r="F96" i="11"/>
  <c r="G96" i="11" s="1"/>
  <c r="D96" i="11"/>
  <c r="E96" i="11" s="1"/>
  <c r="M95" i="11"/>
  <c r="N95" i="11" s="1"/>
  <c r="K95" i="11"/>
  <c r="L95" i="11" s="1"/>
  <c r="I95" i="11"/>
  <c r="J95" i="11" s="1"/>
  <c r="F95" i="11"/>
  <c r="G95" i="11" s="1"/>
  <c r="D95" i="11"/>
  <c r="E95" i="11" s="1"/>
  <c r="M94" i="11"/>
  <c r="N94" i="11" s="1"/>
  <c r="K94" i="11"/>
  <c r="L94" i="11" s="1"/>
  <c r="I94" i="11"/>
  <c r="J94" i="11" s="1"/>
  <c r="F94" i="11"/>
  <c r="G94" i="11" s="1"/>
  <c r="D94" i="11"/>
  <c r="E94" i="11" s="1"/>
  <c r="M93" i="11"/>
  <c r="N93" i="11" s="1"/>
  <c r="K93" i="11"/>
  <c r="L93" i="11" s="1"/>
  <c r="I93" i="11"/>
  <c r="J93" i="11" s="1"/>
  <c r="F93" i="11"/>
  <c r="G93" i="11" s="1"/>
  <c r="D93" i="11"/>
  <c r="E93" i="11" s="1"/>
  <c r="M92" i="11"/>
  <c r="N92" i="11" s="1"/>
  <c r="K92" i="11"/>
  <c r="L92" i="11" s="1"/>
  <c r="I92" i="11"/>
  <c r="J92" i="11" s="1"/>
  <c r="F92" i="11"/>
  <c r="G92" i="11" s="1"/>
  <c r="D92" i="11"/>
  <c r="E92" i="11" s="1"/>
  <c r="M91" i="11"/>
  <c r="N91" i="11" s="1"/>
  <c r="K91" i="11"/>
  <c r="L91" i="11" s="1"/>
  <c r="I91" i="11"/>
  <c r="J91" i="11" s="1"/>
  <c r="F91" i="11"/>
  <c r="G91" i="11" s="1"/>
  <c r="D91" i="11"/>
  <c r="E91" i="11" s="1"/>
  <c r="M90" i="11"/>
  <c r="N90" i="11" s="1"/>
  <c r="K90" i="11"/>
  <c r="L90" i="11" s="1"/>
  <c r="I90" i="11"/>
  <c r="J90" i="11" s="1"/>
  <c r="F90" i="11"/>
  <c r="G90" i="11" s="1"/>
  <c r="D90" i="11"/>
  <c r="E90" i="11" s="1"/>
  <c r="M89" i="11"/>
  <c r="N89" i="11" s="1"/>
  <c r="K89" i="11"/>
  <c r="L89" i="11" s="1"/>
  <c r="I89" i="11"/>
  <c r="J89" i="11" s="1"/>
  <c r="F89" i="11"/>
  <c r="G89" i="11" s="1"/>
  <c r="D89" i="11"/>
  <c r="E89" i="11" s="1"/>
  <c r="C59" i="11"/>
  <c r="E59" i="11" s="1"/>
  <c r="B59" i="11"/>
  <c r="D59" i="11" s="1"/>
  <c r="F59" i="11" s="1"/>
  <c r="A51" i="11"/>
  <c r="A49" i="11"/>
  <c r="A47" i="11"/>
  <c r="A45" i="11"/>
  <c r="D35" i="11"/>
  <c r="C27" i="11"/>
  <c r="C26" i="11"/>
  <c r="C25" i="11" s="1"/>
  <c r="D34" i="11"/>
  <c r="C34" i="11"/>
  <c r="B34" i="11"/>
  <c r="D33" i="11"/>
  <c r="C33" i="11"/>
  <c r="B33" i="11"/>
  <c r="H18" i="11"/>
  <c r="B18" i="11"/>
  <c r="H17" i="11"/>
  <c r="H15" i="11"/>
  <c r="B15" i="11"/>
  <c r="H14" i="11"/>
  <c r="B14" i="11"/>
  <c r="H13" i="11"/>
  <c r="B13" i="11"/>
  <c r="H12" i="11"/>
  <c r="B12" i="11"/>
  <c r="H11" i="11"/>
  <c r="B19" i="11" s="1"/>
  <c r="B11" i="11"/>
  <c r="H10" i="11"/>
  <c r="B10" i="11"/>
  <c r="H9" i="11"/>
  <c r="B9" i="11"/>
  <c r="A6" i="11"/>
  <c r="F4" i="11"/>
  <c r="F3" i="11"/>
  <c r="F2" i="11"/>
  <c r="D27" i="11" l="1"/>
  <c r="D25" i="11"/>
  <c r="D30" i="11"/>
  <c r="C30" i="11"/>
  <c r="D26" i="11"/>
  <c r="A31" i="11" l="1"/>
  <c r="G22" i="9"/>
  <c r="G24" i="9" s="1"/>
  <c r="F24" i="9"/>
  <c r="F25" i="9"/>
  <c r="G25" i="9" l="1"/>
  <c r="G26" i="9" s="1"/>
  <c r="G27" i="9"/>
  <c r="G28" i="9" s="1"/>
  <c r="F26" i="9"/>
  <c r="F27" i="9"/>
  <c r="F2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mw</author>
  </authors>
  <commentList>
    <comment ref="C26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Sollwert im Statistikblatt ändern</t>
        </r>
      </text>
    </comment>
    <comment ref="C27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Sollwert im Statistikblatt ändern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mw</author>
  </authors>
  <commentList>
    <comment ref="D17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45 MN/m² auf Planum (nicht frostsicher)
70 MN/m² auf Planum nach Bodenverbesserung, oder Dpr≥98 (bei GE, SE, SW, SI)
80 MN/m² Dpr≥98 (bei GW, GI) oder Dpr≥100 (bei GE, SE, SW, SI)
100 MN/m² auf Frostschutzschicht nur BK0.3 oder Planum frostsicher oder Dpr≥100 (bei GW, GI)
120 MN/m² auf Frostschutzschicht oder Planum frostsicher
150 MN/m² auf Kiestragschicht &gt;20cm (Schotter &gt;15cm)
180 MN/m² auf Kiestragschicht &gt;25cm (Schotter &gt;20cm)
(Anforderungswerte nach RSTO2012, ZTV SoB-StB, ZTV-E)
Angaben ohne Gewähr!
</t>
        </r>
      </text>
    </comment>
    <comment ref="H17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2,2 bei Dpr≥103 (Kies-, Schottertragschicht)
2,3 bei Dpr≥100
2,5 bei Dpr≥98
bindiger Boden: Feld leer lassen
Wenn der Ev1-Wert 60 % des geforderten Ev2-Wertes erreicht, sind auch höhere Verhältniswerte zulässig.
(Anforderungswerte nach ZTV-E)
Angaben ohne Gewähr!</t>
        </r>
      </text>
    </comment>
  </commentList>
</comments>
</file>

<file path=xl/sharedStrings.xml><?xml version="1.0" encoding="utf-8"?>
<sst xmlns="http://schemas.openxmlformats.org/spreadsheetml/2006/main" count="229" uniqueCount="211">
  <si>
    <t>Auftraggeber:</t>
  </si>
  <si>
    <t>Prüftiefe:</t>
  </si>
  <si>
    <t>Bemerkungen:</t>
  </si>
  <si>
    <t>Gerätenummer:</t>
  </si>
  <si>
    <t>Kartennummer:</t>
  </si>
  <si>
    <t>Datum:</t>
  </si>
  <si>
    <t>Setzung 
s [mm]</t>
  </si>
  <si>
    <t>Kurven</t>
  </si>
  <si>
    <t>Bemerkungen</t>
  </si>
  <si>
    <t xml:space="preserve">Die Prüfkriterien (Q&gt;0,88) sind </t>
  </si>
  <si>
    <t>Einstellungen:</t>
  </si>
  <si>
    <t>Com:</t>
  </si>
  <si>
    <t>Mode:</t>
  </si>
  <si>
    <t>ZFG2000 not found. Check serial settings. Switch it on.</t>
  </si>
  <si>
    <t>Card not found. Please insert card.</t>
  </si>
  <si>
    <t>Karte nicht gefunden. Bitte legen Sie eine Karte ein.</t>
  </si>
  <si>
    <t>zaioser.dll not found.</t>
  </si>
  <si>
    <t>zaioser.dll wurde nicht gefunden.</t>
  </si>
  <si>
    <t>ZFG2000 nicht gefunden. Überprüfen Sie, ob das Gerät eingeschaltet oder angeschlossen ist.</t>
  </si>
  <si>
    <t>Karte lesen ...</t>
  </si>
  <si>
    <t>records</t>
  </si>
  <si>
    <t>Datensätze</t>
  </si>
  <si>
    <t>Karte:</t>
  </si>
  <si>
    <t>Card:</t>
  </si>
  <si>
    <t>Bytes #</t>
  </si>
  <si>
    <t>Card not readable:</t>
  </si>
  <si>
    <t>Karte nicht lesbar:</t>
  </si>
  <si>
    <t>Reading raw data</t>
  </si>
  <si>
    <t>Rohdaten einlesen</t>
  </si>
  <si>
    <t>Reading</t>
  </si>
  <si>
    <t>Einlesen</t>
  </si>
  <si>
    <t>record</t>
  </si>
  <si>
    <t>Datensatz</t>
  </si>
  <si>
    <t>Ready</t>
  </si>
  <si>
    <t>Fertig</t>
  </si>
  <si>
    <t>Reading card ...</t>
  </si>
  <si>
    <t>Reading failed</t>
  </si>
  <si>
    <t>Einlesen fehlgeschlagen.</t>
  </si>
  <si>
    <t>No data available</t>
  </si>
  <si>
    <t>Keine Daten vorhanden</t>
  </si>
  <si>
    <t>Save raw data as</t>
  </si>
  <si>
    <t>Rohdaten speichern unter</t>
  </si>
  <si>
    <t>Excel was not able to create all requested sheets.</t>
  </si>
  <si>
    <t>Nicht alle Protokolle wurden angelegt</t>
  </si>
  <si>
    <t>Sie arbeiten mit der Vorlage. Übernehmen von Daten ist nicht möglich. Kopieren Sie die Datei in das Office-Vorlagenverzeichnis und öffnen Sie dann diese Vorlage über das Datei-Menu 'Neu'.</t>
  </si>
  <si>
    <t>You are working with the template (.xlt). It is not possible to use this function. Copy this template into the template directory of Microsoft Office and create a new file using the menu 'File-New' and choose this template there.</t>
  </si>
  <si>
    <t>Delete all data on the card?</t>
  </si>
  <si>
    <t>Alle Daten auf der Karte löschen?</t>
  </si>
  <si>
    <t>Card not formated. Please format (delete) card with the tester.</t>
  </si>
  <si>
    <t>Die Karte ist nicht formatiert. Bitte formatieren Sie die Karte im Gerät.</t>
  </si>
  <si>
    <t>Formating Failed</t>
  </si>
  <si>
    <t>Formatierung fehlgeschlagen</t>
  </si>
  <si>
    <t>Testing</t>
  </si>
  <si>
    <t>Teste</t>
  </si>
  <si>
    <t>Found</t>
  </si>
  <si>
    <t>Gefunden</t>
  </si>
  <si>
    <t>Karte lesen</t>
  </si>
  <si>
    <t>Karteninfo</t>
  </si>
  <si>
    <t>Daten-&gt;Excel</t>
  </si>
  <si>
    <t>Info</t>
  </si>
  <si>
    <t>Schließen</t>
  </si>
  <si>
    <t>Datei lesen</t>
  </si>
  <si>
    <t>Kartenleser</t>
  </si>
  <si>
    <t>ser. Schnittstelle:</t>
  </si>
  <si>
    <t>Alle</t>
  </si>
  <si>
    <t>Karte löschen</t>
  </si>
  <si>
    <t>Read card</t>
  </si>
  <si>
    <t>card info</t>
  </si>
  <si>
    <t>Data-&gt;Excel</t>
  </si>
  <si>
    <t>Close</t>
  </si>
  <si>
    <t>Read file</t>
  </si>
  <si>
    <t>card reader</t>
  </si>
  <si>
    <t>ser. interface:</t>
  </si>
  <si>
    <t>All</t>
  </si>
  <si>
    <t>Delete card</t>
  </si>
  <si>
    <t>Search</t>
  </si>
  <si>
    <t>Suchen</t>
  </si>
  <si>
    <t>Card reader</t>
  </si>
  <si>
    <t>card reader (scard)</t>
  </si>
  <si>
    <t>card reader (PC/SC)</t>
  </si>
  <si>
    <t>an internal error has occured</t>
  </si>
  <si>
    <t>No card inserted or card is not formated. Please format the card in the electronic measurement device.</t>
  </si>
  <si>
    <t>Kartenleser (scard)</t>
  </si>
  <si>
    <t>Kartenleser (PC/SC)</t>
  </si>
  <si>
    <t>Die Karte ist nicht eingelegt oder nicht formatiert. Bitte löschen (formatieren) Sie die Karte im elektronischen Meßgerät.</t>
  </si>
  <si>
    <t>Translations (0=off, 1,2,3..=aktive Sprachspalte)</t>
  </si>
  <si>
    <t>English</t>
  </si>
  <si>
    <t>Deutsch</t>
  </si>
  <si>
    <t>Dll:</t>
  </si>
  <si>
    <t>Bitte installieren sie die neueste Version der zaioser.dll!</t>
  </si>
  <si>
    <t>Please install the newest version of zaioser.dll!</t>
  </si>
  <si>
    <t>The card has been removed</t>
  </si>
  <si>
    <t>Es ist keine Karte eingelegt.</t>
  </si>
  <si>
    <t>nur in Statistik übernehmen</t>
  </si>
  <si>
    <t>transfer only to statistics</t>
  </si>
  <si>
    <t>COM1</t>
  </si>
  <si>
    <t>MCSCM.dll</t>
  </si>
  <si>
    <t>Unknown datasets (wrong device?).</t>
  </si>
  <si>
    <t>Unbekannte Datensätze (falscher Gerätetyp?).</t>
  </si>
  <si>
    <t>Es ist ein interner Fehler aufgetreten. Schliessen Sie den SmartcardManager im Systemtray!</t>
  </si>
  <si>
    <t>gauge (serial)</t>
  </si>
  <si>
    <t>Gerät (seriell)</t>
  </si>
  <si>
    <t>Prüfungs-Nr.:</t>
  </si>
  <si>
    <t>Anlage :</t>
  </si>
  <si>
    <t>zu :</t>
  </si>
  <si>
    <t xml:space="preserve">Statischer Plattendruckversuch, Statistische Auswertung </t>
  </si>
  <si>
    <t>Bestimmung des Verformungsmoduls gemäß  DIN18134-2001 und TP BF-StB, Teil E1: "Prüfung auf statistischer Grundlage - Stichprobenprüfpläne -", Ausgabe 1993, Einfachplan - Variablenprüfung; Prüfgerät: Plattendruckgerät AX01, Hersteller: Anix GmbH</t>
  </si>
  <si>
    <t>Bauvorhaben :</t>
  </si>
  <si>
    <t>Messstellen:</t>
  </si>
  <si>
    <t>Prüftiefen:</t>
  </si>
  <si>
    <t>Prüfschicht:</t>
  </si>
  <si>
    <t>Ausgef. auf:</t>
  </si>
  <si>
    <t>Plattenunterl.:</t>
  </si>
  <si>
    <t>Wetter/Temp.:</t>
  </si>
  <si>
    <t>Wassergehalt unter d. Platte:</t>
  </si>
  <si>
    <t>Vortag :</t>
  </si>
  <si>
    <t>Bemerkung :</t>
  </si>
  <si>
    <t>Prüfpunkt-Nr</t>
  </si>
  <si>
    <t>Messdatum</t>
  </si>
  <si>
    <t>Messzeit</t>
  </si>
  <si>
    <t>Kartennr::</t>
  </si>
  <si>
    <t>Arithmetisches Mittel der Stichprobe:</t>
  </si>
  <si>
    <t>Gerätenr::</t>
  </si>
  <si>
    <t>Standardabweichung:</t>
  </si>
  <si>
    <t>Variationskoeffizient:</t>
  </si>
  <si>
    <t>Hebelverhält.:</t>
  </si>
  <si>
    <t>Qualitätszahl Q:</t>
  </si>
  <si>
    <t>Barleben, den</t>
  </si>
  <si>
    <t>Bearbeiter:</t>
  </si>
  <si>
    <r>
      <t>s</t>
    </r>
    <r>
      <rPr>
        <vertAlign val="subscript"/>
        <sz val="8"/>
        <rFont val="Arial"/>
        <family val="2"/>
      </rPr>
      <t>1max</t>
    </r>
    <r>
      <rPr>
        <sz val="8"/>
        <rFont val="Arial"/>
        <family val="2"/>
      </rPr>
      <t xml:space="preserve"> [MN/m²]</t>
    </r>
  </si>
  <si>
    <r>
      <t>E</t>
    </r>
    <r>
      <rPr>
        <vertAlign val="subscript"/>
        <sz val="8"/>
        <rFont val="Arial"/>
        <family val="2"/>
      </rPr>
      <t>v1</t>
    </r>
    <r>
      <rPr>
        <sz val="8"/>
        <rFont val="Arial"/>
        <family val="2"/>
      </rPr>
      <t xml:space="preserve"> [MN/m²]</t>
    </r>
  </si>
  <si>
    <r>
      <t>E</t>
    </r>
    <r>
      <rPr>
        <vertAlign val="subscript"/>
        <sz val="8"/>
        <rFont val="Arial"/>
        <family val="2"/>
      </rPr>
      <t>v2</t>
    </r>
    <r>
      <rPr>
        <sz val="8"/>
        <rFont val="Arial"/>
        <family val="2"/>
      </rPr>
      <t xml:space="preserve">  [MN/m²]</t>
    </r>
  </si>
  <si>
    <r>
      <t>E</t>
    </r>
    <r>
      <rPr>
        <vertAlign val="subscript"/>
        <sz val="8"/>
        <rFont val="Arial"/>
        <family val="2"/>
      </rPr>
      <t>v2</t>
    </r>
    <r>
      <rPr>
        <sz val="8"/>
        <rFont val="Arial"/>
        <family val="2"/>
      </rPr>
      <t>/E</t>
    </r>
    <r>
      <rPr>
        <vertAlign val="subscript"/>
        <sz val="8"/>
        <rFont val="Arial"/>
        <family val="2"/>
      </rPr>
      <t>v1</t>
    </r>
  </si>
  <si>
    <r>
      <t>Ø</t>
    </r>
    <r>
      <rPr>
        <sz val="10"/>
        <rFont val="Arial"/>
        <family val="2"/>
      </rPr>
      <t>-</t>
    </r>
    <r>
      <rPr>
        <sz val="8"/>
        <rFont val="Arial"/>
        <family val="2"/>
      </rPr>
      <t>Platte:</t>
    </r>
  </si>
  <si>
    <t xml:space="preserve">
Prüfgerät: Plattendruckgerät AX01, Hersteller: Anix GmbH
Ausrüstung: induktiver Wegaufnehmer 15 mm, elektronischer Kraftaufnehmer 100 kN
</t>
  </si>
  <si>
    <t>Datensatz:</t>
  </si>
  <si>
    <t>Kartennr.:</t>
  </si>
  <si>
    <t>Versuchsbeginn:</t>
  </si>
  <si>
    <t>Auftraggeber :</t>
  </si>
  <si>
    <t>Versuchsende:</t>
  </si>
  <si>
    <t>Hebelverhältnis:</t>
  </si>
  <si>
    <t>Messstelle:</t>
  </si>
  <si>
    <t>Ergebnisse</t>
  </si>
  <si>
    <t>Ist-Werte</t>
  </si>
  <si>
    <t>Sollwerte</t>
  </si>
  <si>
    <t>Bewertung</t>
  </si>
  <si>
    <t>Last-
stufe</t>
  </si>
  <si>
    <r>
      <t xml:space="preserve">Normalsp.
</t>
    </r>
    <r>
      <rPr>
        <sz val="8"/>
        <rFont val="Symbol"/>
        <family val="1"/>
        <charset val="2"/>
      </rPr>
      <t>s</t>
    </r>
    <r>
      <rPr>
        <vertAlign val="subscript"/>
        <sz val="6"/>
        <rFont val="Arial"/>
        <family val="2"/>
      </rPr>
      <t>o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[MN/m²]</t>
    </r>
  </si>
  <si>
    <t>Erstbelastung</t>
  </si>
  <si>
    <t>p</t>
  </si>
  <si>
    <t>q</t>
  </si>
  <si>
    <t>p/2</t>
  </si>
  <si>
    <t>Parameter</t>
  </si>
  <si>
    <t>a0</t>
  </si>
  <si>
    <t>a1</t>
  </si>
  <si>
    <t>a2</t>
  </si>
  <si>
    <t>Index</t>
  </si>
  <si>
    <r>
      <t>s</t>
    </r>
    <r>
      <rPr>
        <sz val="8"/>
        <rFont val="Arial"/>
        <family val="2"/>
      </rPr>
      <t>max</t>
    </r>
  </si>
  <si>
    <t>Ev</t>
  </si>
  <si>
    <t>Plattendurchmesser:</t>
  </si>
  <si>
    <t>Datum (Ende):</t>
  </si>
  <si>
    <t>Datensatznummer:</t>
  </si>
  <si>
    <t>Grenzwerte</t>
  </si>
  <si>
    <t>Ev2</t>
  </si>
  <si>
    <t>Ev2/Ev1</t>
  </si>
  <si>
    <t>Sigma</t>
  </si>
  <si>
    <t>_Erstbelastung_</t>
  </si>
  <si>
    <t>_Entlastung_</t>
  </si>
  <si>
    <t>_Zweitbelastung_</t>
  </si>
  <si>
    <t>_Drittbelastung_</t>
  </si>
  <si>
    <r>
      <t>a</t>
    </r>
    <r>
      <rPr>
        <vertAlign val="subscript"/>
        <sz val="8"/>
        <rFont val="Arial"/>
        <family val="2"/>
      </rPr>
      <t>1</t>
    </r>
  </si>
  <si>
    <r>
      <t>a</t>
    </r>
    <r>
      <rPr>
        <vertAlign val="subscript"/>
        <sz val="8"/>
        <rFont val="Arial"/>
        <family val="2"/>
      </rPr>
      <t>2</t>
    </r>
  </si>
  <si>
    <r>
      <t>s</t>
    </r>
    <r>
      <rPr>
        <vertAlign val="subscript"/>
        <sz val="8"/>
        <rFont val="Arial"/>
        <family val="2"/>
      </rPr>
      <t xml:space="preserve">0max </t>
    </r>
    <r>
      <rPr>
        <sz val="8"/>
        <rFont val="Arial"/>
        <family val="2"/>
      </rPr>
      <t>[MN/m²]</t>
    </r>
  </si>
  <si>
    <r>
      <t>*) 60% von E</t>
    </r>
    <r>
      <rPr>
        <vertAlign val="subscript"/>
        <sz val="8"/>
        <rFont val="Arial"/>
        <family val="2"/>
      </rPr>
      <t>v2</t>
    </r>
  </si>
  <si>
    <r>
      <t>s</t>
    </r>
    <r>
      <rPr>
        <vertAlign val="subscript"/>
        <sz val="8"/>
        <rFont val="Arial"/>
        <family val="2"/>
      </rPr>
      <t>ks</t>
    </r>
  </si>
  <si>
    <r>
      <t>s</t>
    </r>
    <r>
      <rPr>
        <vertAlign val="subscript"/>
        <sz val="8"/>
        <rFont val="Arial"/>
        <family val="2"/>
      </rPr>
      <t>ks korr.</t>
    </r>
  </si>
  <si>
    <r>
      <t>s</t>
    </r>
    <r>
      <rPr>
        <vertAlign val="subscript"/>
        <sz val="8"/>
        <rFont val="Arial"/>
        <family val="2"/>
      </rPr>
      <t>1,25</t>
    </r>
  </si>
  <si>
    <t>Lat:</t>
  </si>
  <si>
    <t>Lon:</t>
  </si>
  <si>
    <t>Unterlage:</t>
  </si>
  <si>
    <t>Wassergehalt:</t>
  </si>
  <si>
    <r>
      <t>E</t>
    </r>
    <r>
      <rPr>
        <vertAlign val="subscript"/>
        <sz val="8"/>
        <rFont val="Arial"/>
        <family val="2"/>
      </rPr>
      <t>v1</t>
    </r>
  </si>
  <si>
    <r>
      <t>E</t>
    </r>
    <r>
      <rPr>
        <vertAlign val="subscript"/>
        <sz val="8"/>
        <rFont val="Arial"/>
        <family val="2"/>
      </rPr>
      <t xml:space="preserve">v2 </t>
    </r>
  </si>
  <si>
    <r>
      <t>E</t>
    </r>
    <r>
      <rPr>
        <b/>
        <vertAlign val="subscript"/>
        <sz val="10"/>
        <rFont val="Arial"/>
        <family val="2"/>
      </rPr>
      <t>v1</t>
    </r>
    <r>
      <rPr>
        <b/>
        <sz val="10"/>
        <rFont val="Arial"/>
        <family val="2"/>
      </rPr>
      <t xml:space="preserve"> [MN/m²]</t>
    </r>
  </si>
  <si>
    <r>
      <t>E</t>
    </r>
    <r>
      <rPr>
        <b/>
        <vertAlign val="subscript"/>
        <sz val="10"/>
        <rFont val="Arial"/>
        <family val="2"/>
      </rPr>
      <t>v2</t>
    </r>
    <r>
      <rPr>
        <b/>
        <sz val="10"/>
        <rFont val="Arial"/>
        <family val="2"/>
      </rPr>
      <t xml:space="preserve"> [MN/m²]</t>
    </r>
  </si>
  <si>
    <r>
      <t>E</t>
    </r>
    <r>
      <rPr>
        <b/>
        <vertAlign val="subscript"/>
        <sz val="10"/>
        <rFont val="Arial"/>
        <family val="2"/>
      </rPr>
      <t>v2</t>
    </r>
    <r>
      <rPr>
        <b/>
        <sz val="10"/>
        <rFont val="Arial"/>
        <family val="2"/>
      </rPr>
      <t xml:space="preserve"> / E</t>
    </r>
    <r>
      <rPr>
        <b/>
        <vertAlign val="subscript"/>
        <sz val="10"/>
        <rFont val="Arial"/>
        <family val="2"/>
      </rPr>
      <t>v1</t>
    </r>
  </si>
  <si>
    <r>
      <t>E</t>
    </r>
    <r>
      <rPr>
        <vertAlign val="subscript"/>
        <sz val="8"/>
        <color theme="1"/>
        <rFont val="Arial"/>
        <family val="2"/>
      </rPr>
      <t>v3</t>
    </r>
  </si>
  <si>
    <r>
      <t>E</t>
    </r>
    <r>
      <rPr>
        <b/>
        <vertAlign val="subscript"/>
        <sz val="10"/>
        <rFont val="Arial"/>
        <family val="2"/>
      </rPr>
      <t>v3</t>
    </r>
  </si>
  <si>
    <r>
      <t>E</t>
    </r>
    <r>
      <rPr>
        <b/>
        <vertAlign val="subscript"/>
        <sz val="10"/>
        <rFont val="Arial"/>
        <family val="2"/>
      </rPr>
      <t>v3</t>
    </r>
    <r>
      <rPr>
        <b/>
        <sz val="10"/>
        <rFont val="Arial"/>
        <family val="2"/>
      </rPr>
      <t>/E</t>
    </r>
    <r>
      <rPr>
        <b/>
        <vertAlign val="subscript"/>
        <sz val="10"/>
        <rFont val="Arial"/>
        <family val="2"/>
      </rPr>
      <t>v1</t>
    </r>
  </si>
  <si>
    <t>auto load map of GPS position</t>
  </si>
  <si>
    <t>-</t>
  </si>
  <si>
    <t>Unterschrift/Stempel</t>
  </si>
  <si>
    <t>Ein interner Fehler ist aufgetreten.</t>
  </si>
  <si>
    <t>Lade Landkarten automatisch.</t>
  </si>
  <si>
    <t/>
  </si>
  <si>
    <r>
      <t xml:space="preserve">Anforderungswert </t>
    </r>
    <r>
      <rPr>
        <sz val="8"/>
        <rFont val="Arial"/>
        <family val="2"/>
      </rPr>
      <t>(Mindestquantil)</t>
    </r>
    <r>
      <rPr>
        <sz val="10"/>
        <rFont val="Arial"/>
        <family val="2"/>
      </rPr>
      <t xml:space="preserve"> E</t>
    </r>
    <r>
      <rPr>
        <vertAlign val="subscript"/>
        <sz val="10"/>
        <rFont val="Arial"/>
        <family val="2"/>
      </rPr>
      <t>v2</t>
    </r>
    <r>
      <rPr>
        <sz val="10"/>
        <rFont val="Arial"/>
        <family val="2"/>
      </rPr>
      <t>:</t>
    </r>
  </si>
  <si>
    <r>
      <t xml:space="preserve">Anforderungswert </t>
    </r>
    <r>
      <rPr>
        <sz val="8"/>
        <rFont val="Arial"/>
        <family val="2"/>
      </rPr>
      <t>(Höchstquantil)</t>
    </r>
    <r>
      <rPr>
        <sz val="10"/>
        <rFont val="Arial"/>
        <family val="2"/>
      </rPr>
      <t xml:space="preserve"> E</t>
    </r>
    <r>
      <rPr>
        <vertAlign val="subscript"/>
        <sz val="10"/>
        <rFont val="Arial"/>
        <family val="2"/>
      </rPr>
      <t>v2</t>
    </r>
    <r>
      <rPr>
        <sz val="10"/>
        <rFont val="Arial"/>
        <family val="2"/>
      </rPr>
      <t>/E</t>
    </r>
    <r>
      <rPr>
        <vertAlign val="subscript"/>
        <sz val="10"/>
        <rFont val="Arial"/>
        <family val="2"/>
      </rPr>
      <t>v1</t>
    </r>
    <r>
      <rPr>
        <sz val="10"/>
        <rFont val="Arial"/>
        <family val="2"/>
      </rPr>
      <t>:</t>
    </r>
  </si>
  <si>
    <t>280814091054</t>
  </si>
  <si>
    <t>File</t>
  </si>
  <si>
    <t>Enter GPS coordinates</t>
  </si>
  <si>
    <t>Latitude:</t>
  </si>
  <si>
    <t>Longitude:</t>
  </si>
  <si>
    <t>OK</t>
  </si>
  <si>
    <t>Cancel</t>
  </si>
  <si>
    <t>Enter UTM coordinates</t>
  </si>
  <si>
    <t>Zone:</t>
  </si>
  <si>
    <t>Northing:</t>
  </si>
  <si>
    <t>Easting:</t>
  </si>
  <si>
    <t>North</t>
  </si>
  <si>
    <t>Zoom:</t>
  </si>
  <si>
    <t>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</si>
</sst>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d/m/yy\ h:mm"/>
    <numFmt numFmtId="165" formatCode="\1\:0.00"/>
    <numFmt numFmtId="166" formatCode="General\ \m\m"/>
    <numFmt numFmtId="167" formatCode="0.0000"/>
    <numFmt numFmtId="168" formatCode="0.0"/>
    <numFmt numFmtId="169" formatCode="0.000"/>
    <numFmt numFmtId="170" formatCode="\#@"/>
    <numFmt numFmtId="171" formatCode="\#General"/>
    <numFmt numFmtId="172" formatCode="0.0%"/>
    <numFmt numFmtId="173" formatCode="d/m/yy"/>
    <numFmt numFmtId="174" formatCode="#,##0.0"/>
    <numFmt numFmtId="175" formatCode="0.00&quot; mm&quot;"/>
    <numFmt numFmtId="176" formatCode="#,##0&quot; MN/m³&quot;"/>
    <numFmt numFmtId="177" formatCode="&quot;≥ &quot;General&quot; MN/m²&quot;"/>
    <numFmt numFmtId="178" formatCode="&quot;≤&quot;\ General"/>
    <numFmt numFmtId="179" formatCode="&quot;≥ &quot;0&quot; *)&quot;"/>
    <numFmt numFmtId="180" formatCode="&quot;≥ &quot;0"/>
    <numFmt numFmtId="181" formatCode="&quot;≤ &quot;0.0"/>
    <numFmt numFmtId="182" formatCode="General\ \°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8"/>
      <name val="Arial"/>
      <family val="2"/>
    </font>
    <font>
      <vertAlign val="subscript"/>
      <sz val="6"/>
      <name val="Arial"/>
      <family val="2"/>
    </font>
    <font>
      <sz val="10"/>
      <color rgb="FF000000"/>
      <name val="Arial"/>
      <family val="2"/>
    </font>
    <font>
      <b/>
      <vertAlign val="subscript"/>
      <sz val="10"/>
      <name val="Arial"/>
      <family val="2"/>
    </font>
    <font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5" fillId="0" borderId="10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5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20" fontId="5" fillId="0" borderId="23" xfId="0" applyNumberFormat="1" applyFont="1" applyBorder="1" applyAlignment="1">
      <alignment horizontal="center"/>
    </xf>
    <xf numFmtId="169" fontId="5" fillId="0" borderId="24" xfId="0" applyNumberFormat="1" applyFont="1" applyBorder="1" applyAlignment="1">
      <alignment horizontal="center"/>
    </xf>
    <xf numFmtId="174" fontId="5" fillId="0" borderId="21" xfId="0" applyNumberFormat="1" applyFont="1" applyBorder="1" applyAlignment="1">
      <alignment horizontal="center"/>
    </xf>
    <xf numFmtId="174" fontId="5" fillId="0" borderId="22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26" xfId="0" applyNumberFormat="1" applyFont="1" applyBorder="1" applyAlignment="1">
      <alignment horizontal="center"/>
    </xf>
    <xf numFmtId="20" fontId="5" fillId="0" borderId="27" xfId="0" applyNumberFormat="1" applyFont="1" applyBorder="1" applyAlignment="1">
      <alignment horizontal="center"/>
    </xf>
    <xf numFmtId="169" fontId="5" fillId="0" borderId="28" xfId="0" applyNumberFormat="1" applyFont="1" applyBorder="1" applyAlignment="1">
      <alignment horizontal="center"/>
    </xf>
    <xf numFmtId="174" fontId="5" fillId="0" borderId="25" xfId="0" applyNumberFormat="1" applyFont="1" applyBorder="1" applyAlignment="1">
      <alignment horizontal="center"/>
    </xf>
    <xf numFmtId="174" fontId="5" fillId="0" borderId="2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28" xfId="0" applyFont="1" applyBorder="1" applyAlignment="1">
      <alignment horizontal="left" wrapText="1"/>
    </xf>
    <xf numFmtId="14" fontId="5" fillId="0" borderId="19" xfId="0" applyNumberFormat="1" applyFont="1" applyBorder="1" applyAlignment="1">
      <alignment horizontal="center"/>
    </xf>
    <xf numFmtId="20" fontId="5" fillId="0" borderId="20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74" fontId="5" fillId="0" borderId="3" xfId="0" applyNumberFormat="1" applyFont="1" applyBorder="1" applyAlignment="1">
      <alignment horizontal="center"/>
    </xf>
    <xf numFmtId="174" fontId="5" fillId="0" borderId="19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20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17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horizontal="left" vertical="center"/>
    </xf>
    <xf numFmtId="17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166" fontId="5" fillId="0" borderId="0" xfId="0" applyNumberFormat="1" applyFont="1" applyAlignment="1">
      <alignment horizontal="left" vertical="center"/>
    </xf>
    <xf numFmtId="172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3" fontId="9" fillId="0" borderId="0" xfId="0" applyNumberFormat="1" applyFont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9" fillId="0" borderId="0" xfId="0" applyFont="1" applyAlignment="1">
      <alignment horizontal="left" vertical="center"/>
    </xf>
    <xf numFmtId="0" fontId="3" fillId="0" borderId="9" xfId="0" applyFont="1" applyBorder="1"/>
    <xf numFmtId="0" fontId="0" fillId="0" borderId="0" xfId="0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67" fontId="9" fillId="0" borderId="30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3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0" fontId="3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3" fillId="0" borderId="2" xfId="0" applyFont="1" applyBorder="1" applyAlignment="1">
      <alignment horizontal="center" wrapText="1"/>
    </xf>
    <xf numFmtId="167" fontId="3" fillId="0" borderId="31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17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165" fontId="3" fillId="0" borderId="0" xfId="0" applyNumberFormat="1" applyFont="1" applyAlignment="1">
      <alignment horizontal="right"/>
    </xf>
    <xf numFmtId="14" fontId="3" fillId="0" borderId="0" xfId="0" applyNumberFormat="1" applyFont="1"/>
    <xf numFmtId="20" fontId="3" fillId="0" borderId="0" xfId="0" applyNumberFormat="1" applyFont="1"/>
    <xf numFmtId="22" fontId="3" fillId="0" borderId="0" xfId="0" applyNumberFormat="1" applyFont="1"/>
    <xf numFmtId="16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77" fontId="2" fillId="0" borderId="8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/>
    </xf>
    <xf numFmtId="180" fontId="9" fillId="0" borderId="1" xfId="0" applyNumberFormat="1" applyFont="1" applyBorder="1" applyAlignment="1">
      <alignment horizontal="center"/>
    </xf>
    <xf numFmtId="181" fontId="9" fillId="0" borderId="0" xfId="0" applyNumberFormat="1" applyFont="1" applyAlignment="1">
      <alignment horizontal="center"/>
    </xf>
    <xf numFmtId="0" fontId="0" fillId="0" borderId="10" xfId="0" applyBorder="1" applyAlignment="1">
      <alignment vertical="center" wrapText="1"/>
    </xf>
    <xf numFmtId="0" fontId="3" fillId="0" borderId="5" xfId="0" applyFont="1" applyBorder="1"/>
    <xf numFmtId="0" fontId="5" fillId="0" borderId="5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wrapText="1"/>
    </xf>
    <xf numFmtId="0" fontId="5" fillId="0" borderId="4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4" xfId="0" applyFont="1" applyBorder="1"/>
    <xf numFmtId="0" fontId="3" fillId="0" borderId="6" xfId="0" applyFont="1" applyBorder="1"/>
    <xf numFmtId="0" fontId="5" fillId="0" borderId="7" xfId="0" applyFont="1" applyBorder="1"/>
    <xf numFmtId="0" fontId="5" fillId="0" borderId="9" xfId="0" applyFont="1" applyBorder="1"/>
    <xf numFmtId="0" fontId="15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182" fontId="3" fillId="0" borderId="9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166" fontId="3" fillId="0" borderId="9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left"/>
    </xf>
    <xf numFmtId="165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9" xfId="0" applyNumberFormat="1" applyFont="1" applyBorder="1" applyAlignment="1">
      <alignment horizontal="left"/>
    </xf>
    <xf numFmtId="176" fontId="8" fillId="0" borderId="0" xfId="0" applyNumberFormat="1" applyFont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3" fontId="2" fillId="0" borderId="10" xfId="0" applyNumberFormat="1" applyFont="1" applyBorder="1" applyAlignment="1">
      <alignment horizontal="left" vertical="center"/>
    </xf>
    <xf numFmtId="173" fontId="2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0386391574472"/>
          <c:y val="0.13607879660203767"/>
          <c:w val="0.79240506329113924"/>
          <c:h val="0.802799085598171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'AX01 (0)'!$A$43</c:f>
              <c:strCache>
                <c:ptCount val="1"/>
                <c:pt idx="0">
                  <c:v>Erstbelastung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'AX01 (0)'!$B$43:$B$45</c:f>
              <c:numCache>
                <c:formatCode>0.0000</c:formatCode>
                <c:ptCount val="3"/>
                <c:pt idx="1">
                  <c:v>0</c:v>
                </c:pt>
              </c:numCache>
            </c:numRef>
          </c:xVal>
          <c:yVal>
            <c:numRef>
              <c:f>'AX01 (0)'!$C$43:$C$45</c:f>
              <c:numCache>
                <c:formatCode>0.00</c:formatCode>
                <c:ptCount val="3"/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A-4162-9C31-5A2663B15B89}"/>
            </c:ext>
          </c:extLst>
        </c:ser>
        <c:ser>
          <c:idx val="1"/>
          <c:order val="1"/>
          <c:tx>
            <c:strRef>
              <c:f>'AX01 (0)'!$A$45</c:f>
              <c:strCache>
                <c:ptCount val="1"/>
                <c:pt idx="0">
                  <c:v>Entlastung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'AX01 (0)'!$B$45:$B$47</c:f>
              <c:numCache>
                <c:formatCode>0.0000</c:formatCode>
                <c:ptCount val="3"/>
                <c:pt idx="1">
                  <c:v>0.1</c:v>
                </c:pt>
              </c:numCache>
            </c:numRef>
          </c:xVal>
          <c:yVal>
            <c:numRef>
              <c:f>'AX01 (0)'!$C$45:$C$47</c:f>
              <c:numCache>
                <c:formatCode>0.00</c:formatCode>
                <c:ptCount val="3"/>
                <c:pt idx="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CA-4162-9C31-5A2663B15B89}"/>
            </c:ext>
          </c:extLst>
        </c:ser>
        <c:ser>
          <c:idx val="2"/>
          <c:order val="2"/>
          <c:tx>
            <c:strRef>
              <c:f>'AX01 (0)'!$A$47</c:f>
              <c:strCache>
                <c:ptCount val="1"/>
                <c:pt idx="0">
                  <c:v>Zweitbelastung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'AX01 (0)'!$B$47:$B$49</c:f>
              <c:numCache>
                <c:formatCode>0.0000</c:formatCode>
                <c:ptCount val="3"/>
                <c:pt idx="1">
                  <c:v>0.2</c:v>
                </c:pt>
              </c:numCache>
            </c:numRef>
          </c:xVal>
          <c:yVal>
            <c:numRef>
              <c:f>'AX01 (0)'!$C$47:$C$49</c:f>
              <c:numCache>
                <c:formatCode>0.00</c:formatCode>
                <c:ptCount val="3"/>
                <c:pt idx="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CA-4162-9C31-5A2663B15B89}"/>
            </c:ext>
          </c:extLst>
        </c:ser>
        <c:ser>
          <c:idx val="3"/>
          <c:order val="3"/>
          <c:tx>
            <c:strRef>
              <c:f>'AX01 (0)'!$A$49</c:f>
              <c:strCache>
                <c:ptCount val="1"/>
                <c:pt idx="0">
                  <c:v>2.Entlastung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'AX01 (0)'!$B$49:$B$51</c:f>
              <c:numCache>
                <c:formatCode>0.0000</c:formatCode>
                <c:ptCount val="3"/>
                <c:pt idx="1">
                  <c:v>0.3</c:v>
                </c:pt>
              </c:numCache>
            </c:numRef>
          </c:xVal>
          <c:yVal>
            <c:numRef>
              <c:f>'AX01 (0)'!$C$49:$C$51</c:f>
              <c:numCache>
                <c:formatCode>0.00</c:formatCode>
                <c:ptCount val="3"/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CA-4162-9C31-5A2663B15B89}"/>
            </c:ext>
          </c:extLst>
        </c:ser>
        <c:ser>
          <c:idx val="4"/>
          <c:order val="4"/>
          <c:tx>
            <c:strRef>
              <c:f>'AX01 (0)'!$A$51</c:f>
              <c:strCache>
                <c:ptCount val="1"/>
                <c:pt idx="0">
                  <c:v>Drittbelastung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'AX01 (0)'!$B$51:$B$53</c:f>
              <c:numCache>
                <c:formatCode>0.0000</c:formatCode>
                <c:ptCount val="3"/>
                <c:pt idx="1">
                  <c:v>0.4</c:v>
                </c:pt>
              </c:numCache>
            </c:numRef>
          </c:xVal>
          <c:yVal>
            <c:numRef>
              <c:f>'AX01 (0)'!$C$51:$C$53</c:f>
              <c:numCache>
                <c:formatCode>0.00</c:formatCode>
                <c:ptCount val="3"/>
                <c:pt idx="1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CA-4162-9C31-5A2663B15B89}"/>
            </c:ext>
          </c:extLst>
        </c:ser>
        <c:ser>
          <c:idx val="5"/>
          <c:order val="5"/>
          <c:tx>
            <c:strRef>
              <c:f>'AX01 (0)'!$E$88</c:f>
              <c:strCache>
                <c:ptCount val="1"/>
                <c:pt idx="0">
                  <c:v>_Erstbelastung_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'AX01 (0)'!$D$89:$D$119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(0)'!$E$89:$E$119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CA-4162-9C31-5A2663B15B89}"/>
            </c:ext>
          </c:extLst>
        </c:ser>
        <c:ser>
          <c:idx val="6"/>
          <c:order val="6"/>
          <c:tx>
            <c:strRef>
              <c:f>'AX01 (0)'!$G$88</c:f>
              <c:strCache>
                <c:ptCount val="1"/>
                <c:pt idx="0">
                  <c:v>_Entlastung_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'AX01 (0)'!$F$89:$F$119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(0)'!$G$89:$G$119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ACA-4162-9C31-5A2663B15B89}"/>
            </c:ext>
          </c:extLst>
        </c:ser>
        <c:ser>
          <c:idx val="7"/>
          <c:order val="7"/>
          <c:tx>
            <c:strRef>
              <c:f>'AX01 (0)'!$J$88</c:f>
              <c:strCache>
                <c:ptCount val="1"/>
                <c:pt idx="0">
                  <c:v>_Zweitbelastung_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'AX01 (0)'!$I$89:$I$119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(0)'!$J$89:$J$119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ACA-4162-9C31-5A2663B15B89}"/>
            </c:ext>
          </c:extLst>
        </c:ser>
        <c:ser>
          <c:idx val="8"/>
          <c:order val="8"/>
          <c:tx>
            <c:strRef>
              <c:f>'AX01 (0)'!$L$88</c:f>
              <c:strCache>
                <c:ptCount val="1"/>
                <c:pt idx="0">
                  <c:v>_Entlastung_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'AX01 (0)'!$K$89:$K$119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(0)'!$L$89:$L$119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ACA-4162-9C31-5A2663B15B89}"/>
            </c:ext>
          </c:extLst>
        </c:ser>
        <c:ser>
          <c:idx val="9"/>
          <c:order val="9"/>
          <c:tx>
            <c:strRef>
              <c:f>'AX01 (0)'!$N$88</c:f>
              <c:strCache>
                <c:ptCount val="1"/>
                <c:pt idx="0">
                  <c:v>_Drittbelastung_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'AX01 (0)'!$M$89:$M$119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(0)'!$N$89:$N$119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ACA-4162-9C31-5A2663B1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30392"/>
        <c:axId val="475256912"/>
      </c:scatterChart>
      <c:valAx>
        <c:axId val="47393039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Bodenpressung 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ymbol"/>
                  </a:rPr>
                  <a:t>s</a:t>
                </a:r>
                <a:r>
                  <a:rPr lang="de-DE" sz="8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[MN/m²]</a:t>
                </a:r>
              </a:p>
            </c:rich>
          </c:tx>
          <c:layout>
            <c:manualLayout>
              <c:xMode val="edge"/>
              <c:yMode val="edge"/>
              <c:x val="0.35683069364613174"/>
              <c:y val="2.4123907588474518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5256912"/>
        <c:crosses val="autoZero"/>
        <c:crossBetween val="midCat"/>
      </c:valAx>
      <c:valAx>
        <c:axId val="475256912"/>
        <c:scaling>
          <c:orientation val="maxMin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Setzung s [mm]</a:t>
                </a:r>
              </a:p>
            </c:rich>
          </c:tx>
          <c:layout>
            <c:manualLayout>
              <c:xMode val="edge"/>
              <c:yMode val="edge"/>
              <c:x val="3.7974683544303799E-2"/>
              <c:y val="0.380488711148797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393039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3" verticalDpi="196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0</xdr:row>
          <xdr:rowOff>0</xdr:rowOff>
        </xdr:from>
        <xdr:to>
          <xdr:col>8</xdr:col>
          <xdr:colOff>1057275</xdr:colOff>
          <xdr:row>1</xdr:row>
          <xdr:rowOff>66675</xdr:rowOff>
        </xdr:to>
        <xdr:sp macro="" textlink="">
          <xdr:nvSpPr>
            <xdr:cNvPr id="420865" name="Button 1" hidden="1">
              <a:extLst>
                <a:ext uri="{63B3BB69-23CF-44E3-9099-C40C66FF867C}">
                  <a14:compatExt spid="_x0000_s420865"/>
                </a:ext>
                <a:ext uri="{FF2B5EF4-FFF2-40B4-BE49-F238E27FC236}">
                  <a16:creationId xmlns:a16="http://schemas.microsoft.com/office/drawing/2014/main" id="{00000000-0008-0000-0000-00000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41</xdr:row>
      <xdr:rowOff>0</xdr:rowOff>
    </xdr:from>
    <xdr:to>
      <xdr:col>8</xdr:col>
      <xdr:colOff>819150</xdr:colOff>
      <xdr:row>52</xdr:row>
      <xdr:rowOff>19050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400050</xdr:colOff>
      <xdr:row>0</xdr:row>
      <xdr:rowOff>66675</xdr:rowOff>
    </xdr:from>
    <xdr:to>
      <xdr:col>3</xdr:col>
      <xdr:colOff>85725</xdr:colOff>
      <xdr:row>4</xdr:row>
      <xdr:rowOff>57150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66675"/>
          <a:ext cx="1828800" cy="619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0</xdr:row>
          <xdr:rowOff>47625</xdr:rowOff>
        </xdr:from>
        <xdr:to>
          <xdr:col>10</xdr:col>
          <xdr:colOff>19050</xdr:colOff>
          <xdr:row>1</xdr:row>
          <xdr:rowOff>104775</xdr:rowOff>
        </xdr:to>
        <xdr:sp macro="" textlink="">
          <xdr:nvSpPr>
            <xdr:cNvPr id="536577" name="Button 1" hidden="1">
              <a:extLst>
                <a:ext uri="{63B3BB69-23CF-44E3-9099-C40C66FF867C}">
                  <a14:compatExt spid="_x0000_s536577"/>
                </a:ext>
                <a:ext uri="{FF2B5EF4-FFF2-40B4-BE49-F238E27FC236}">
                  <a16:creationId xmlns:a16="http://schemas.microsoft.com/office/drawing/2014/main" id="{00000000-0008-0000-0100-0000013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771525</xdr:colOff>
          <xdr:row>16</xdr:row>
          <xdr:rowOff>104775</xdr:rowOff>
        </xdr:from>
        <xdr:to>
          <xdr:col>10</xdr:col>
          <xdr:colOff>28575</xdr:colOff>
          <xdr:row>17</xdr:row>
          <xdr:rowOff>142875</xdr:rowOff>
        </xdr:to>
        <xdr:sp macro="" textlink="">
          <xdr:nvSpPr>
            <xdr:cNvPr id="536604" name="Button 28" hidden="1">
              <a:extLst>
                <a:ext uri="{63B3BB69-23CF-44E3-9099-C40C66FF867C}">
                  <a14:compatExt spid="_x0000_s536604"/>
                </a:ext>
                <a:ext uri="{FF2B5EF4-FFF2-40B4-BE49-F238E27FC236}">
                  <a16:creationId xmlns:a16="http://schemas.microsoft.com/office/drawing/2014/main" id="{00000000-0008-0000-0100-00001C3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GPS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771525</xdr:colOff>
          <xdr:row>18</xdr:row>
          <xdr:rowOff>9525</xdr:rowOff>
        </xdr:from>
        <xdr:to>
          <xdr:col>10</xdr:col>
          <xdr:colOff>28575</xdr:colOff>
          <xdr:row>19</xdr:row>
          <xdr:rowOff>47625</xdr:rowOff>
        </xdr:to>
        <xdr:sp macro="" textlink="">
          <xdr:nvSpPr>
            <xdr:cNvPr id="536605" name="Button 29" hidden="1">
              <a:extLst>
                <a:ext uri="{63B3BB69-23CF-44E3-9099-C40C66FF867C}">
                  <a14:compatExt spid="_x0000_s536605"/>
                </a:ext>
                <a:ext uri="{FF2B5EF4-FFF2-40B4-BE49-F238E27FC236}">
                  <a16:creationId xmlns:a16="http://schemas.microsoft.com/office/drawing/2014/main" id="{00000000-0008-0000-0100-00001D3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771525</xdr:colOff>
          <xdr:row>19</xdr:row>
          <xdr:rowOff>66675</xdr:rowOff>
        </xdr:from>
        <xdr:to>
          <xdr:col>10</xdr:col>
          <xdr:colOff>28575</xdr:colOff>
          <xdr:row>20</xdr:row>
          <xdr:rowOff>114300</xdr:rowOff>
        </xdr:to>
        <xdr:sp macro="" textlink="">
          <xdr:nvSpPr>
            <xdr:cNvPr id="536656" name="Button 80" hidden="1">
              <a:extLst>
                <a:ext uri="{63B3BB69-23CF-44E3-9099-C40C66FF867C}">
                  <a14:compatExt spid="_x0000_s536656"/>
                </a:ext>
                <a:ext uri="{FF2B5EF4-FFF2-40B4-BE49-F238E27FC236}">
                  <a16:creationId xmlns:a16="http://schemas.microsoft.com/office/drawing/2014/main" id="{00000000-0008-0000-0100-0000503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Geod.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66675</xdr:rowOff>
    </xdr:from>
    <xdr:to>
      <xdr:col>3</xdr:col>
      <xdr:colOff>85725</xdr:colOff>
      <xdr:row>4</xdr:row>
      <xdr:rowOff>57150</xdr:rowOff>
    </xdr:to>
    <xdr:pic>
      <xdr:nvPicPr>
        <xdr:cNvPr id="534529" name="Picture 1">
          <a:extLst>
            <a:ext uri="{FF2B5EF4-FFF2-40B4-BE49-F238E27FC236}">
              <a16:creationId xmlns:a16="http://schemas.microsoft.com/office/drawing/2014/main" id="{00000000-0008-0000-0100-0000012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66675"/>
          <a:ext cx="1828800" cy="619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0</xdr:row>
          <xdr:rowOff>47625</xdr:rowOff>
        </xdr:from>
        <xdr:to>
          <xdr:col>3</xdr:col>
          <xdr:colOff>676275</xdr:colOff>
          <xdr:row>1</xdr:row>
          <xdr:rowOff>114300</xdr:rowOff>
        </xdr:to>
        <xdr:sp macro="" textlink="">
          <xdr:nvSpPr>
            <xdr:cNvPr id="534530" name="Button 2" hidden="1">
              <a:extLst>
                <a:ext uri="{63B3BB69-23CF-44E3-9099-C40C66FF867C}">
                  <a14:compatExt spid="_x0000_s534530"/>
                </a:ext>
                <a:ext uri="{FF2B5EF4-FFF2-40B4-BE49-F238E27FC236}">
                  <a16:creationId xmlns:a16="http://schemas.microsoft.com/office/drawing/2014/main" id="{00000000-0008-0000-0200-0000022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"/>
  <dimension ref="A1:B69"/>
  <sheetViews>
    <sheetView showGridLines="0" workbookViewId="0"/>
  </sheetViews>
  <sheetFormatPr baseColWidth="10" defaultRowHeight="11.25" x14ac:dyDescent="0.2"/>
  <cols>
    <col min="1" max="1" width="14" style="6" customWidth="1"/>
    <col min="2" max="2" width="9.5703125" style="6" customWidth="1"/>
    <col min="3" max="3" width="6.7109375" style="6" customWidth="1"/>
    <col min="4" max="7" width="7.28515625" style="6" customWidth="1"/>
    <col min="8" max="8" width="9.85546875" style="6" customWidth="1"/>
    <col min="9" max="9" width="16.5703125" style="6" customWidth="1"/>
    <col min="10" max="16384" width="11.42578125" style="6"/>
  </cols>
  <sheetData>
    <row r="1" spans="1:2" x14ac:dyDescent="0.2">
      <c r="A1" s="5"/>
    </row>
    <row r="4" spans="1:2" x14ac:dyDescent="0.2">
      <c r="A4" s="9" t="s">
        <v>10</v>
      </c>
    </row>
    <row r="5" spans="1:2" x14ac:dyDescent="0.2">
      <c r="A5" s="6" t="s">
        <v>11</v>
      </c>
      <c r="B5" s="10" t="s">
        <v>95</v>
      </c>
    </row>
    <row r="6" spans="1:2" x14ac:dyDescent="0.2">
      <c r="A6" s="6" t="s">
        <v>12</v>
      </c>
      <c r="B6" s="10">
        <v>3</v>
      </c>
    </row>
    <row r="7" spans="1:2" x14ac:dyDescent="0.2">
      <c r="A7" s="6" t="s">
        <v>88</v>
      </c>
      <c r="B7" s="10" t="s">
        <v>96</v>
      </c>
    </row>
    <row r="8" spans="1:2" x14ac:dyDescent="0.2">
      <c r="A8" s="6" t="s">
        <v>85</v>
      </c>
    </row>
    <row r="9" spans="1:2" x14ac:dyDescent="0.2">
      <c r="A9" s="6">
        <v>1</v>
      </c>
    </row>
    <row r="10" spans="1:2" x14ac:dyDescent="0.2">
      <c r="A10" s="6" t="s">
        <v>86</v>
      </c>
      <c r="B10" s="6" t="s">
        <v>87</v>
      </c>
    </row>
    <row r="11" spans="1:2" x14ac:dyDescent="0.2">
      <c r="A11" s="6" t="s">
        <v>29</v>
      </c>
      <c r="B11" s="6" t="s">
        <v>30</v>
      </c>
    </row>
    <row r="12" spans="1:2" x14ac:dyDescent="0.2">
      <c r="A12" s="6" t="s">
        <v>13</v>
      </c>
      <c r="B12" s="6" t="s">
        <v>18</v>
      </c>
    </row>
    <row r="13" spans="1:2" x14ac:dyDescent="0.2">
      <c r="A13" s="6" t="s">
        <v>14</v>
      </c>
      <c r="B13" s="6" t="s">
        <v>15</v>
      </c>
    </row>
    <row r="14" spans="1:2" x14ac:dyDescent="0.2">
      <c r="A14" s="6" t="s">
        <v>16</v>
      </c>
      <c r="B14" s="6" t="s">
        <v>17</v>
      </c>
    </row>
    <row r="15" spans="1:2" x14ac:dyDescent="0.2">
      <c r="A15" s="6" t="s">
        <v>35</v>
      </c>
      <c r="B15" s="6" t="s">
        <v>19</v>
      </c>
    </row>
    <row r="16" spans="1:2" x14ac:dyDescent="0.2">
      <c r="A16" s="6" t="s">
        <v>23</v>
      </c>
      <c r="B16" s="6" t="s">
        <v>22</v>
      </c>
    </row>
    <row r="17" spans="1:2" x14ac:dyDescent="0.2">
      <c r="A17" s="6" t="s">
        <v>20</v>
      </c>
      <c r="B17" s="6" t="s">
        <v>21</v>
      </c>
    </row>
    <row r="18" spans="1:2" x14ac:dyDescent="0.2">
      <c r="A18" s="6" t="s">
        <v>24</v>
      </c>
      <c r="B18" s="6" t="s">
        <v>24</v>
      </c>
    </row>
    <row r="19" spans="1:2" x14ac:dyDescent="0.2">
      <c r="A19" s="6" t="s">
        <v>25</v>
      </c>
      <c r="B19" s="6" t="s">
        <v>26</v>
      </c>
    </row>
    <row r="20" spans="1:2" x14ac:dyDescent="0.2">
      <c r="A20" s="6" t="s">
        <v>27</v>
      </c>
      <c r="B20" s="6" t="s">
        <v>28</v>
      </c>
    </row>
    <row r="21" spans="1:2" x14ac:dyDescent="0.2">
      <c r="A21" s="6" t="s">
        <v>31</v>
      </c>
      <c r="B21" s="6" t="s">
        <v>32</v>
      </c>
    </row>
    <row r="22" spans="1:2" x14ac:dyDescent="0.2">
      <c r="A22" s="6" t="s">
        <v>33</v>
      </c>
      <c r="B22" s="6" t="s">
        <v>34</v>
      </c>
    </row>
    <row r="23" spans="1:2" x14ac:dyDescent="0.2">
      <c r="A23" s="6" t="s">
        <v>36</v>
      </c>
      <c r="B23" s="6" t="s">
        <v>37</v>
      </c>
    </row>
    <row r="24" spans="1:2" x14ac:dyDescent="0.2">
      <c r="A24" s="6" t="s">
        <v>38</v>
      </c>
      <c r="B24" s="6" t="s">
        <v>39</v>
      </c>
    </row>
    <row r="25" spans="1:2" x14ac:dyDescent="0.2">
      <c r="A25" s="6" t="s">
        <v>40</v>
      </c>
      <c r="B25" s="6" t="s">
        <v>41</v>
      </c>
    </row>
    <row r="26" spans="1:2" x14ac:dyDescent="0.2">
      <c r="A26" s="6" t="s">
        <v>42</v>
      </c>
      <c r="B26" s="6" t="s">
        <v>43</v>
      </c>
    </row>
    <row r="27" spans="1:2" x14ac:dyDescent="0.2">
      <c r="A27" s="6" t="s">
        <v>45</v>
      </c>
      <c r="B27" s="6" t="s">
        <v>44</v>
      </c>
    </row>
    <row r="28" spans="1:2" x14ac:dyDescent="0.2">
      <c r="A28" s="6" t="s">
        <v>46</v>
      </c>
      <c r="B28" s="6" t="s">
        <v>47</v>
      </c>
    </row>
    <row r="29" spans="1:2" x14ac:dyDescent="0.2">
      <c r="A29" s="6" t="s">
        <v>48</v>
      </c>
      <c r="B29" s="6" t="s">
        <v>49</v>
      </c>
    </row>
    <row r="30" spans="1:2" x14ac:dyDescent="0.2">
      <c r="A30" s="6" t="s">
        <v>50</v>
      </c>
      <c r="B30" s="6" t="s">
        <v>51</v>
      </c>
    </row>
    <row r="31" spans="1:2" x14ac:dyDescent="0.2">
      <c r="A31" s="6" t="s">
        <v>52</v>
      </c>
      <c r="B31" s="6" t="s">
        <v>53</v>
      </c>
    </row>
    <row r="32" spans="1:2" x14ac:dyDescent="0.2">
      <c r="A32" s="6" t="s">
        <v>54</v>
      </c>
      <c r="B32" s="6" t="s">
        <v>55</v>
      </c>
    </row>
    <row r="33" spans="1:2" x14ac:dyDescent="0.2">
      <c r="A33" s="6" t="s">
        <v>66</v>
      </c>
      <c r="B33" s="6" t="s">
        <v>56</v>
      </c>
    </row>
    <row r="34" spans="1:2" x14ac:dyDescent="0.2">
      <c r="A34" s="6" t="s">
        <v>67</v>
      </c>
      <c r="B34" s="6" t="s">
        <v>57</v>
      </c>
    </row>
    <row r="35" spans="1:2" x14ac:dyDescent="0.2">
      <c r="A35" s="6" t="s">
        <v>68</v>
      </c>
      <c r="B35" s="6" t="s">
        <v>58</v>
      </c>
    </row>
    <row r="36" spans="1:2" x14ac:dyDescent="0.2">
      <c r="A36" s="6" t="s">
        <v>59</v>
      </c>
      <c r="B36" s="6" t="s">
        <v>59</v>
      </c>
    </row>
    <row r="37" spans="1:2" x14ac:dyDescent="0.2">
      <c r="A37" s="6" t="s">
        <v>69</v>
      </c>
      <c r="B37" s="6" t="s">
        <v>60</v>
      </c>
    </row>
    <row r="38" spans="1:2" x14ac:dyDescent="0.2">
      <c r="A38" s="6" t="s">
        <v>70</v>
      </c>
      <c r="B38" s="6" t="s">
        <v>61</v>
      </c>
    </row>
    <row r="39" spans="1:2" x14ac:dyDescent="0.2">
      <c r="A39" s="6" t="s">
        <v>71</v>
      </c>
      <c r="B39" s="6" t="s">
        <v>62</v>
      </c>
    </row>
    <row r="40" spans="1:2" x14ac:dyDescent="0.2">
      <c r="A40" s="6" t="s">
        <v>100</v>
      </c>
      <c r="B40" s="6" t="s">
        <v>101</v>
      </c>
    </row>
    <row r="41" spans="1:2" x14ac:dyDescent="0.2">
      <c r="A41" s="6" t="s">
        <v>72</v>
      </c>
      <c r="B41" s="6" t="s">
        <v>63</v>
      </c>
    </row>
    <row r="42" spans="1:2" x14ac:dyDescent="0.2">
      <c r="A42" s="6" t="s">
        <v>73</v>
      </c>
      <c r="B42" s="6" t="s">
        <v>64</v>
      </c>
    </row>
    <row r="43" spans="1:2" x14ac:dyDescent="0.2">
      <c r="A43" s="6" t="s">
        <v>74</v>
      </c>
      <c r="B43" s="6" t="s">
        <v>65</v>
      </c>
    </row>
    <row r="44" spans="1:2" x14ac:dyDescent="0.2">
      <c r="A44" s="6" t="s">
        <v>75</v>
      </c>
      <c r="B44" s="6" t="s">
        <v>76</v>
      </c>
    </row>
    <row r="45" spans="1:2" x14ac:dyDescent="0.2">
      <c r="A45" s="6" t="s">
        <v>77</v>
      </c>
      <c r="B45" s="6" t="s">
        <v>62</v>
      </c>
    </row>
    <row r="46" spans="1:2" x14ac:dyDescent="0.2">
      <c r="A46" s="6" t="s">
        <v>78</v>
      </c>
      <c r="B46" s="6" t="s">
        <v>82</v>
      </c>
    </row>
    <row r="47" spans="1:2" x14ac:dyDescent="0.2">
      <c r="A47" s="6" t="s">
        <v>79</v>
      </c>
      <c r="B47" s="6" t="s">
        <v>83</v>
      </c>
    </row>
    <row r="48" spans="1:2" x14ac:dyDescent="0.2">
      <c r="A48" s="6" t="s">
        <v>80</v>
      </c>
      <c r="B48" s="6" t="s">
        <v>99</v>
      </c>
    </row>
    <row r="49" spans="1:2" x14ac:dyDescent="0.2">
      <c r="A49" s="6" t="s">
        <v>81</v>
      </c>
      <c r="B49" s="6" t="s">
        <v>84</v>
      </c>
    </row>
    <row r="50" spans="1:2" x14ac:dyDescent="0.2">
      <c r="A50" s="6" t="s">
        <v>90</v>
      </c>
      <c r="B50" s="6" t="s">
        <v>89</v>
      </c>
    </row>
    <row r="51" spans="1:2" x14ac:dyDescent="0.2">
      <c r="A51" s="6" t="s">
        <v>91</v>
      </c>
      <c r="B51" s="6" t="s">
        <v>92</v>
      </c>
    </row>
    <row r="52" spans="1:2" x14ac:dyDescent="0.2">
      <c r="A52" s="6" t="s">
        <v>94</v>
      </c>
      <c r="B52" s="6" t="s">
        <v>93</v>
      </c>
    </row>
    <row r="53" spans="1:2" x14ac:dyDescent="0.2">
      <c r="A53" s="6" t="s">
        <v>97</v>
      </c>
      <c r="B53" s="6" t="s">
        <v>98</v>
      </c>
    </row>
    <row r="54" spans="1:2" x14ac:dyDescent="0.2">
      <c r="A54" s="6" t="s">
        <v>80</v>
      </c>
      <c r="B54" s="2" t="s">
        <v>192</v>
      </c>
    </row>
    <row r="55" spans="1:2" x14ac:dyDescent="0.2">
      <c r="A55" s="6" t="s">
        <v>189</v>
      </c>
      <c r="B55" s="2" t="s">
        <v>193</v>
      </c>
    </row>
    <row r="56" spans="1:2" x14ac:dyDescent="0.2">
      <c r="A56" s="6" t="s">
        <v>190</v>
      </c>
    </row>
    <row r="57" spans="1:2" x14ac:dyDescent="0.2">
      <c r="A57" s="6" t="s">
        <v>198</v>
      </c>
    </row>
    <row r="58" spans="1:2" x14ac:dyDescent="0.2">
      <c r="A58" s="6" t="s">
        <v>199</v>
      </c>
    </row>
    <row r="59" spans="1:2" x14ac:dyDescent="0.2">
      <c r="A59" s="6" t="s">
        <v>200</v>
      </c>
    </row>
    <row r="60" spans="1:2" x14ac:dyDescent="0.2">
      <c r="A60" s="6" t="s">
        <v>201</v>
      </c>
    </row>
    <row r="61" spans="1:2" x14ac:dyDescent="0.2">
      <c r="A61" s="6" t="s">
        <v>202</v>
      </c>
    </row>
    <row r="62" spans="1:2" x14ac:dyDescent="0.2">
      <c r="A62" s="6" t="s">
        <v>203</v>
      </c>
    </row>
    <row r="63" spans="1:2" x14ac:dyDescent="0.2">
      <c r="A63" s="6" t="s">
        <v>204</v>
      </c>
    </row>
    <row r="64" spans="1:2" x14ac:dyDescent="0.2">
      <c r="A64" s="6" t="s">
        <v>205</v>
      </c>
    </row>
    <row r="65" spans="1:1" x14ac:dyDescent="0.2">
      <c r="A65" s="6" t="s">
        <v>206</v>
      </c>
    </row>
    <row r="66" spans="1:1" x14ac:dyDescent="0.2">
      <c r="A66" s="6" t="s">
        <v>207</v>
      </c>
    </row>
    <row r="67" spans="1:1" x14ac:dyDescent="0.2">
      <c r="A67" s="6" t="s">
        <v>208</v>
      </c>
    </row>
    <row r="68" spans="1:1" x14ac:dyDescent="0.2">
      <c r="A68" s="6" t="s">
        <v>209</v>
      </c>
    </row>
    <row r="69" spans="1:1" x14ac:dyDescent="0.2">
      <c r="A69" s="6" t="s">
        <v>210</v>
      </c>
    </row>
  </sheetData>
  <customSheetViews>
    <customSheetView guid="{D8CBD239-F8EA-46AC-9680-E73F6695D29C}" showPageBreaks="1" showGridLines="0" printArea="1">
      <pageMargins left="0.78740157499999996" right="0.78740157499999996" top="0.984251969" bottom="0.984251969" header="0.4921259845" footer="0.4921259845"/>
      <pageSetup paperSize="9" orientation="portrait" horizontalDpi="203" verticalDpi="196" r:id="rId1"/>
      <headerFooter alignWithMargins="0"/>
    </customSheetView>
  </customSheetViews>
  <phoneticPr fontId="3" type="noConversion"/>
  <pageMargins left="0.78740157499999996" right="0.78740157499999996" top="0.984251969" bottom="0.984251969" header="0.4921259845" footer="0.4921259845"/>
  <pageSetup paperSize="9" orientation="portrait" horizontalDpi="203" verticalDpi="196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865" r:id="rId5" name="Button 1">
              <controlPr defaultSize="0" print="0" autoFill="0" autoPict="0" macro="[0]!KarteLesen">
                <anchor moveWithCells="1">
                  <from>
                    <xdr:col>8</xdr:col>
                    <xdr:colOff>247650</xdr:colOff>
                    <xdr:row>0</xdr:row>
                    <xdr:rowOff>0</xdr:rowOff>
                  </from>
                  <to>
                    <xdr:col>8</xdr:col>
                    <xdr:colOff>1057275</xdr:colOff>
                    <xdr:row>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N119"/>
  <sheetViews>
    <sheetView showGridLines="0" tabSelected="1" showWhiteSpace="0" zoomScale="85" zoomScaleNormal="85" workbookViewId="0"/>
  </sheetViews>
  <sheetFormatPr baseColWidth="10" defaultColWidth="11.5703125" defaultRowHeight="11.25" x14ac:dyDescent="0.2"/>
  <cols>
    <col min="1" max="5" width="10.7109375" style="2" customWidth="1"/>
    <col min="6" max="6" width="10" style="2" customWidth="1"/>
    <col min="7" max="7" width="9.42578125" style="2" customWidth="1"/>
    <col min="8" max="8" width="10.7109375" style="2" customWidth="1"/>
    <col min="9" max="10" width="11.5703125" style="2" customWidth="1"/>
    <col min="11" max="16384" width="11.5703125" style="2"/>
  </cols>
  <sheetData>
    <row r="1" spans="1:9" s="6" customFormat="1" x14ac:dyDescent="0.2">
      <c r="A1" s="11"/>
      <c r="B1" s="12"/>
      <c r="C1" s="12"/>
      <c r="D1" s="12"/>
      <c r="E1" s="11"/>
      <c r="F1" s="12"/>
      <c r="G1" s="12"/>
      <c r="H1" s="12"/>
      <c r="I1" s="13"/>
    </row>
    <row r="2" spans="1:9" s="6" customFormat="1" ht="12.75" x14ac:dyDescent="0.2">
      <c r="A2" s="14"/>
      <c r="B2" s="15"/>
      <c r="C2" s="15"/>
      <c r="D2" s="15"/>
      <c r="E2" s="16" t="s">
        <v>102</v>
      </c>
      <c r="F2" s="187" t="str">
        <f>IF('Statistik stat'!F2="","",'Statistik stat'!F2)</f>
        <v/>
      </c>
      <c r="G2" s="188"/>
      <c r="H2" s="109"/>
      <c r="I2" s="19"/>
    </row>
    <row r="3" spans="1:9" s="6" customFormat="1" ht="12.75" x14ac:dyDescent="0.2">
      <c r="A3" s="14"/>
      <c r="B3" s="15"/>
      <c r="C3" s="15"/>
      <c r="D3" s="15"/>
      <c r="E3" s="16" t="s">
        <v>103</v>
      </c>
      <c r="F3" s="187" t="str">
        <f>IF('Statistik stat'!F3="","",'Statistik stat'!F3)</f>
        <v/>
      </c>
      <c r="G3" s="188"/>
      <c r="H3" s="109"/>
      <c r="I3" s="19"/>
    </row>
    <row r="4" spans="1:9" s="6" customFormat="1" ht="12.75" x14ac:dyDescent="0.2">
      <c r="A4" s="14"/>
      <c r="B4" s="15"/>
      <c r="C4" s="15"/>
      <c r="D4" s="15"/>
      <c r="E4" s="16" t="s">
        <v>104</v>
      </c>
      <c r="F4" s="187" t="str">
        <f>IF('Statistik stat'!F4="","",'Statistik stat'!F4)</f>
        <v/>
      </c>
      <c r="G4" s="188"/>
      <c r="H4" s="109"/>
      <c r="I4" s="19"/>
    </row>
    <row r="5" spans="1:9" s="6" customFormat="1" x14ac:dyDescent="0.2">
      <c r="A5" s="22"/>
      <c r="B5" s="23"/>
      <c r="C5" s="24"/>
      <c r="D5" s="26"/>
      <c r="E5" s="25"/>
      <c r="F5" s="26"/>
      <c r="G5" s="26"/>
      <c r="H5" s="26"/>
      <c r="I5" s="27"/>
    </row>
    <row r="6" spans="1:9" ht="18" customHeight="1" x14ac:dyDescent="0.25">
      <c r="A6" s="189" t="str">
        <f>CONCATENATE("Plattendruckversuch DIN 18134-",TEXT(H14,"0"))</f>
        <v>Plattendruckversuch DIN 18134-0</v>
      </c>
      <c r="B6" s="190"/>
      <c r="C6" s="190"/>
      <c r="D6" s="190"/>
      <c r="E6" s="190"/>
      <c r="F6" s="190"/>
      <c r="G6" s="190"/>
      <c r="H6" s="190"/>
      <c r="I6" s="191"/>
    </row>
    <row r="7" spans="1:9" s="6" customFormat="1" ht="29.25" customHeight="1" x14ac:dyDescent="0.2">
      <c r="A7" s="192" t="s">
        <v>134</v>
      </c>
      <c r="B7" s="193"/>
      <c r="C7" s="193"/>
      <c r="D7" s="193"/>
      <c r="E7" s="193"/>
      <c r="F7" s="193"/>
      <c r="G7" s="193"/>
      <c r="H7" s="193"/>
      <c r="I7" s="194"/>
    </row>
    <row r="8" spans="1:9" s="6" customFormat="1" x14ac:dyDescent="0.2">
      <c r="A8" s="103"/>
      <c r="B8" s="104"/>
      <c r="C8" s="104"/>
      <c r="D8" s="104"/>
      <c r="E8" s="104"/>
      <c r="F8" s="104"/>
      <c r="G8" s="104"/>
      <c r="H8" s="104"/>
      <c r="I8" s="105"/>
    </row>
    <row r="9" spans="1:9" ht="12.75" x14ac:dyDescent="0.2">
      <c r="A9" s="16" t="s">
        <v>107</v>
      </c>
      <c r="B9" s="187" t="str">
        <f>IF('Statistik stat'!B8="","",'Statistik stat'!B8)</f>
        <v/>
      </c>
      <c r="C9" s="187"/>
      <c r="D9" s="187"/>
      <c r="E9" s="187"/>
      <c r="G9" s="1" t="s">
        <v>135</v>
      </c>
      <c r="H9" s="170">
        <f>_Datensatznummer</f>
        <v>0</v>
      </c>
      <c r="I9" s="176"/>
    </row>
    <row r="10" spans="1:9" ht="12.75" x14ac:dyDescent="0.2">
      <c r="A10" s="106"/>
      <c r="B10" s="197" t="str">
        <f>IF('Statistik stat'!B9="","",'Statistik stat'!B9)</f>
        <v/>
      </c>
      <c r="C10" s="198"/>
      <c r="D10" s="198"/>
      <c r="E10" s="198"/>
      <c r="G10" s="1" t="s">
        <v>136</v>
      </c>
      <c r="H10" s="177">
        <f>_Kartennummer</f>
        <v>0</v>
      </c>
      <c r="I10" s="178"/>
    </row>
    <row r="11" spans="1:9" ht="12.75" x14ac:dyDescent="0.2">
      <c r="A11" s="36"/>
      <c r="B11" s="197" t="str">
        <f>IF('Statistik stat'!B10="","",'Statistik stat'!B10)</f>
        <v/>
      </c>
      <c r="C11" s="197"/>
      <c r="D11" s="197"/>
      <c r="E11" s="197"/>
      <c r="G11" s="1" t="s">
        <v>137</v>
      </c>
      <c r="H11" s="179">
        <f>_MessDatum</f>
        <v>0</v>
      </c>
      <c r="I11" s="180"/>
    </row>
    <row r="12" spans="1:9" ht="12.75" x14ac:dyDescent="0.2">
      <c r="A12" s="16" t="s">
        <v>138</v>
      </c>
      <c r="B12" s="197" t="str">
        <f>IF('Statistik stat'!B11="","",'Statistik stat'!B11)</f>
        <v/>
      </c>
      <c r="C12" s="197"/>
      <c r="D12" s="197"/>
      <c r="E12" s="197"/>
      <c r="G12" s="1" t="s">
        <v>139</v>
      </c>
      <c r="H12" s="179">
        <f>_MessDatum1</f>
        <v>0</v>
      </c>
      <c r="I12" s="180"/>
    </row>
    <row r="13" spans="1:9" ht="12.75" x14ac:dyDescent="0.2">
      <c r="A13" s="36"/>
      <c r="B13" s="197" t="str">
        <f>IF('Statistik stat'!B12="","",'Statistik stat'!B12)</f>
        <v/>
      </c>
      <c r="C13" s="197"/>
      <c r="D13" s="197"/>
      <c r="E13" s="197"/>
      <c r="G13" s="1" t="s">
        <v>3</v>
      </c>
      <c r="H13" s="170">
        <f>_Geraetenummer</f>
        <v>0</v>
      </c>
      <c r="I13" s="176"/>
    </row>
    <row r="14" spans="1:9" ht="12.75" x14ac:dyDescent="0.2">
      <c r="A14" s="16" t="s">
        <v>113</v>
      </c>
      <c r="B14" s="197" t="str">
        <f>IF('Statistik stat'!B13="","",'Statistik stat'!B13)</f>
        <v/>
      </c>
      <c r="C14" s="198"/>
      <c r="D14" s="198"/>
      <c r="E14" s="198"/>
      <c r="G14" s="1" t="s">
        <v>133</v>
      </c>
      <c r="H14" s="172">
        <f>_PlattenDurchmesser</f>
        <v>0</v>
      </c>
      <c r="I14" s="173"/>
    </row>
    <row r="15" spans="1:9" ht="12.75" x14ac:dyDescent="0.2">
      <c r="A15" s="16" t="s">
        <v>115</v>
      </c>
      <c r="B15" s="197" t="str">
        <f>IF('Statistik stat'!B14="","",'Statistik stat'!B14)</f>
        <v/>
      </c>
      <c r="C15" s="197"/>
      <c r="D15" s="197"/>
      <c r="E15" s="197"/>
      <c r="G15" s="1" t="s">
        <v>140</v>
      </c>
      <c r="H15" s="174">
        <f>ABS(_Hebelarm)</f>
        <v>0</v>
      </c>
      <c r="I15" s="175"/>
    </row>
    <row r="16" spans="1:9" ht="12.75" x14ac:dyDescent="0.2">
      <c r="A16" s="16" t="s">
        <v>141</v>
      </c>
      <c r="B16" s="37" t="str">
        <f>IF('Statistik stat'!F8="","",'Statistik stat'!F8)</f>
        <v/>
      </c>
      <c r="C16" s="107"/>
      <c r="D16" s="107"/>
      <c r="E16" s="107"/>
      <c r="F16" s="1" t="str">
        <f>IF(_cZone="","","UTM Zone:")</f>
        <v/>
      </c>
      <c r="G16" s="177" t="s">
        <v>194</v>
      </c>
      <c r="I16" s="108"/>
    </row>
    <row r="17" spans="1:9" ht="12.75" x14ac:dyDescent="0.2">
      <c r="A17" s="57" t="s">
        <v>1</v>
      </c>
      <c r="B17" s="37" t="str">
        <f>IF('Statistik stat'!F9="","",'Statistik stat'!F9)</f>
        <v/>
      </c>
      <c r="C17" s="21"/>
      <c r="D17" s="21"/>
      <c r="E17" s="21"/>
      <c r="F17" s="1" t="str">
        <f>IF(_cHoch="","","Hochwert:")</f>
        <v/>
      </c>
      <c r="G17" s="170"/>
      <c r="H17" s="1" t="str">
        <f>IF(_cLat="","","geod. Länge:")</f>
        <v/>
      </c>
      <c r="I17" s="171"/>
    </row>
    <row r="18" spans="1:9" ht="12.75" x14ac:dyDescent="0.2">
      <c r="A18" s="57" t="s">
        <v>110</v>
      </c>
      <c r="B18" s="37" t="str">
        <f>IF('Statistik stat'!F10="","",'Statistik stat'!F10)</f>
        <v/>
      </c>
      <c r="C18" s="18"/>
      <c r="D18" s="18"/>
      <c r="E18" s="21"/>
      <c r="F18" s="1" t="str">
        <f>IF(_cRechts="","","Rechtswert:")</f>
        <v/>
      </c>
      <c r="G18" s="170"/>
      <c r="H18" s="1" t="str">
        <f>IF(_cLon="","","geod. Breite:")</f>
        <v/>
      </c>
      <c r="I18" s="171"/>
    </row>
    <row r="19" spans="1:9" ht="12.75" x14ac:dyDescent="0.2">
      <c r="A19" s="16" t="s">
        <v>5</v>
      </c>
      <c r="B19" s="195">
        <f>H11</f>
        <v>0</v>
      </c>
      <c r="C19" s="196"/>
      <c r="D19" s="196"/>
      <c r="E19" s="37"/>
      <c r="I19" s="108"/>
    </row>
    <row r="20" spans="1:9" ht="12.75" x14ac:dyDescent="0.2">
      <c r="A20" s="94" t="s">
        <v>179</v>
      </c>
      <c r="B20" s="18" t="str">
        <f>IF('Statistik stat'!F12="","",'Statistik stat'!F12)</f>
        <v/>
      </c>
      <c r="C20" s="21"/>
      <c r="D20" s="155"/>
      <c r="E20" s="37"/>
      <c r="I20" s="108"/>
    </row>
    <row r="21" spans="1:9" ht="12.75" x14ac:dyDescent="0.2">
      <c r="A21" s="94" t="s">
        <v>180</v>
      </c>
      <c r="B21" s="42" t="str">
        <f>IF('Statistik stat'!G13="","",'Statistik stat'!G13)</f>
        <v/>
      </c>
      <c r="C21" s="21"/>
      <c r="D21" s="155"/>
      <c r="E21" s="37"/>
      <c r="F21" s="1"/>
      <c r="I21" s="108"/>
    </row>
    <row r="22" spans="1:9" ht="12.75" x14ac:dyDescent="0.2">
      <c r="A22" s="94"/>
      <c r="B22" s="107"/>
      <c r="C22" s="35"/>
      <c r="D22" s="109"/>
      <c r="E22" s="107"/>
      <c r="F22" s="1"/>
      <c r="I22" s="108"/>
    </row>
    <row r="23" spans="1:9" ht="12.75" customHeight="1" x14ac:dyDescent="0.2">
      <c r="A23" s="162"/>
      <c r="D23" s="109"/>
      <c r="E23" s="107"/>
      <c r="F23" s="1"/>
      <c r="I23" s="108"/>
    </row>
    <row r="24" spans="1:9" ht="12.75" customHeight="1" x14ac:dyDescent="0.2">
      <c r="A24" s="159" t="s">
        <v>142</v>
      </c>
      <c r="B24" s="112" t="s">
        <v>143</v>
      </c>
      <c r="C24" s="7" t="s">
        <v>144</v>
      </c>
      <c r="D24" s="7" t="s">
        <v>145</v>
      </c>
      <c r="E24" s="107"/>
      <c r="F24" s="1"/>
      <c r="I24" s="108"/>
    </row>
    <row r="25" spans="1:9" ht="12.75" customHeight="1" x14ac:dyDescent="0.2">
      <c r="A25" s="161" t="s">
        <v>183</v>
      </c>
      <c r="B25" s="118">
        <f>IF(H62="","",ROUNDDOWN(H62,1))</f>
        <v>27</v>
      </c>
      <c r="C25" s="152">
        <f>0.6*C26</f>
        <v>27</v>
      </c>
      <c r="D25" s="116" t="str">
        <f>IF(B25="","",IF(B27&lt;=C27,"",IF(B25&gt;=C25,"erfüllt","nicht erfüllt")))</f>
        <v>erfüllt</v>
      </c>
      <c r="E25" s="116" t="s">
        <v>173</v>
      </c>
      <c r="F25" s="1"/>
      <c r="I25" s="108"/>
    </row>
    <row r="26" spans="1:9" ht="12.75" customHeight="1" x14ac:dyDescent="0.2">
      <c r="A26" s="161" t="s">
        <v>184</v>
      </c>
      <c r="B26" s="118">
        <f>IF(H64="","",ROUNDDOWN(H64,1))</f>
        <v>100</v>
      </c>
      <c r="C26" s="153">
        <f>IF('Statistik stat'!D17="","",'Statistik stat'!D17)</f>
        <v>45</v>
      </c>
      <c r="D26" s="116" t="str">
        <f>IF(B26="","",IF(B26&gt;=C26,"erfüllt","nicht erfüllt"))</f>
        <v>erfüllt</v>
      </c>
      <c r="E26" s="107"/>
      <c r="F26" s="1"/>
      <c r="I26" s="108"/>
    </row>
    <row r="27" spans="1:9" ht="12.75" customHeight="1" x14ac:dyDescent="0.2">
      <c r="A27" s="161" t="s">
        <v>185</v>
      </c>
      <c r="B27" s="115">
        <f>IF(OR(B25="",B26=""),"",ROUNDDOWN(H64/H62,2))</f>
        <v>3.7</v>
      </c>
      <c r="C27" s="154">
        <f>IF('Statistik stat'!H17="","",'Statistik stat'!H17)</f>
        <v>2.5</v>
      </c>
      <c r="D27" s="116" t="str">
        <f>IF(OR(B27="",C27=""),"",IF(B27&lt;=C27,"erfüllt",IF(B25&gt;=C25,"","nicht erfüllt")))</f>
        <v/>
      </c>
      <c r="E27" s="107"/>
      <c r="F27" s="1"/>
      <c r="I27" s="108"/>
    </row>
    <row r="28" spans="1:9" ht="12.75" customHeight="1" x14ac:dyDescent="0.2">
      <c r="A28" s="161" t="s">
        <v>187</v>
      </c>
      <c r="B28" s="118" t="str">
        <f>IF(H66&lt;&gt;"",ROUNDDOWN(H66,1),"")</f>
        <v/>
      </c>
      <c r="C28" s="164"/>
      <c r="D28" s="116"/>
      <c r="E28" s="107"/>
      <c r="F28" s="1"/>
      <c r="I28" s="108"/>
    </row>
    <row r="29" spans="1:9" ht="12.75" customHeight="1" x14ac:dyDescent="0.2">
      <c r="A29" s="161" t="s">
        <v>188</v>
      </c>
      <c r="B29" s="115" t="str">
        <f>IF(OR(B25="",B28=""),"",ROUNDDOWN(H66/H62,2))</f>
        <v/>
      </c>
      <c r="C29" s="119"/>
      <c r="D29" s="116"/>
      <c r="E29" s="107"/>
      <c r="F29" s="31"/>
      <c r="G29" s="107"/>
      <c r="H29" s="107"/>
      <c r="I29" s="19"/>
    </row>
    <row r="30" spans="1:9" ht="12.75" customHeight="1" x14ac:dyDescent="0.2">
      <c r="A30" s="163"/>
      <c r="B30" s="157"/>
      <c r="C30" s="98" t="str">
        <f>IF(ISNUMBER(F59),IF(_PlattenDurchmesser=300,"Bettungsmodul (d=2,22) ks:","Bettungsmodul ks:"),"")</f>
        <v/>
      </c>
      <c r="D30" s="181" t="str">
        <f>IF(ISNUMBER(F59),IF(_PlattenDurchmesser=300,IF(F59="","",1000*F59/A59/2.22),1000*F59/A59),"")</f>
        <v/>
      </c>
      <c r="E30" s="107"/>
      <c r="F30" s="31"/>
      <c r="G30" s="107"/>
      <c r="H30" s="107"/>
      <c r="I30" s="19"/>
    </row>
    <row r="31" spans="1:9" ht="12.75" customHeight="1" x14ac:dyDescent="0.2">
      <c r="A31" s="185" t="str">
        <f>IF(AND(OR(D25="",D25="erfüllt"),OR(D26="",D26="erfüllt"),OR(D27="",D27="erfüllt")),"Die Anforderungen werden erfüllt.","Die Anforderungen werden nicht erfüllt.")</f>
        <v>Die Anforderungen werden erfüllt.</v>
      </c>
      <c r="B31" s="186"/>
      <c r="C31" s="186"/>
      <c r="D31" s="186"/>
      <c r="E31" s="107"/>
      <c r="F31" s="31"/>
      <c r="G31" s="107"/>
      <c r="H31" s="107"/>
      <c r="I31" s="19"/>
    </row>
    <row r="32" spans="1:9" ht="12.75" x14ac:dyDescent="0.2">
      <c r="A32" s="160" t="s">
        <v>152</v>
      </c>
      <c r="B32" s="62" t="s">
        <v>170</v>
      </c>
      <c r="C32" s="62" t="s">
        <v>171</v>
      </c>
      <c r="D32" s="111" t="s">
        <v>172</v>
      </c>
      <c r="E32" s="107"/>
      <c r="F32" s="31"/>
      <c r="G32" s="107"/>
      <c r="H32" s="107"/>
      <c r="I32" s="19"/>
    </row>
    <row r="33" spans="1:9" ht="12.75" x14ac:dyDescent="0.2">
      <c r="A33" s="158" t="s">
        <v>181</v>
      </c>
      <c r="B33" s="113" t="str">
        <f>IF(D62="","",D62)</f>
        <v/>
      </c>
      <c r="C33" s="114" t="str">
        <f>IF(E62="","",E62)</f>
        <v/>
      </c>
      <c r="D33" s="114" t="str">
        <f>IF(G62="","",G62)</f>
        <v/>
      </c>
      <c r="E33" s="107"/>
      <c r="F33" s="31"/>
      <c r="G33" s="107"/>
      <c r="H33" s="107"/>
      <c r="I33" s="110"/>
    </row>
    <row r="34" spans="1:9" ht="12.75" x14ac:dyDescent="0.2">
      <c r="A34" s="158" t="s">
        <v>182</v>
      </c>
      <c r="B34" s="113" t="str">
        <f>IF(D64="","",D64)</f>
        <v/>
      </c>
      <c r="C34" s="114" t="str">
        <f>IF(E64="","",E64)</f>
        <v/>
      </c>
      <c r="D34" s="114" t="str">
        <f>IF(G64="","",G64)</f>
        <v/>
      </c>
      <c r="I34" s="108"/>
    </row>
    <row r="35" spans="1:9" ht="12.75" x14ac:dyDescent="0.2">
      <c r="A35" s="169" t="s">
        <v>186</v>
      </c>
      <c r="B35" s="117" t="str">
        <f>IF(D66="","",D66)</f>
        <v/>
      </c>
      <c r="C35" s="117" t="str">
        <f>IF(E66="","",E66)</f>
        <v/>
      </c>
      <c r="D35" s="117" t="str">
        <f>IF(G66&lt;&gt;"",G66,"")</f>
        <v/>
      </c>
      <c r="I35" s="108"/>
    </row>
    <row r="36" spans="1:9" x14ac:dyDescent="0.2">
      <c r="A36" s="106"/>
      <c r="I36" s="108"/>
    </row>
    <row r="37" spans="1:9" x14ac:dyDescent="0.2">
      <c r="A37" s="120" t="s">
        <v>2</v>
      </c>
      <c r="B37" s="121"/>
      <c r="C37" s="122"/>
      <c r="D37" s="123"/>
      <c r="E37" s="123"/>
      <c r="F37" s="165" t="s">
        <v>128</v>
      </c>
      <c r="G37" s="156" t="str">
        <f>IF('Statistik stat'!G30="","",'Statistik stat'!G30)</f>
        <v/>
      </c>
      <c r="H37" s="156"/>
      <c r="I37" s="166"/>
    </row>
    <row r="38" spans="1:9" x14ac:dyDescent="0.2">
      <c r="A38" s="124"/>
      <c r="B38" s="125"/>
      <c r="C38" s="125"/>
      <c r="D38" s="126"/>
      <c r="E38" s="126"/>
      <c r="F38" s="106"/>
      <c r="G38" s="6"/>
      <c r="H38" s="6"/>
      <c r="I38" s="168"/>
    </row>
    <row r="39" spans="1:9" x14ac:dyDescent="0.2">
      <c r="A39" s="124"/>
      <c r="B39" s="125"/>
      <c r="C39" s="125"/>
      <c r="D39" s="126"/>
      <c r="E39" s="126"/>
      <c r="F39" s="167"/>
      <c r="G39" s="6"/>
      <c r="H39" s="6"/>
      <c r="I39" s="168"/>
    </row>
    <row r="40" spans="1:9" x14ac:dyDescent="0.2">
      <c r="A40" s="127"/>
      <c r="B40" s="128"/>
      <c r="C40" s="128"/>
      <c r="D40" s="129"/>
      <c r="E40" s="129"/>
      <c r="F40" s="137" t="s">
        <v>191</v>
      </c>
      <c r="G40" s="129"/>
      <c r="H40" s="129"/>
      <c r="I40" s="130"/>
    </row>
    <row r="41" spans="1:9" x14ac:dyDescent="0.2">
      <c r="A41" s="106"/>
      <c r="I41" s="108"/>
    </row>
    <row r="42" spans="1:9" ht="22.5" x14ac:dyDescent="0.2">
      <c r="A42" s="131" t="s">
        <v>146</v>
      </c>
      <c r="B42" s="131" t="s">
        <v>147</v>
      </c>
      <c r="C42" s="131" t="s">
        <v>6</v>
      </c>
      <c r="I42" s="108"/>
    </row>
    <row r="43" spans="1:9" x14ac:dyDescent="0.2">
      <c r="A43" s="182" t="s">
        <v>148</v>
      </c>
      <c r="B43" s="132"/>
      <c r="C43" s="133"/>
      <c r="I43" s="108"/>
    </row>
    <row r="44" spans="1:9" x14ac:dyDescent="0.2">
      <c r="A44" s="134">
        <v>7</v>
      </c>
      <c r="B44" s="4">
        <v>0</v>
      </c>
      <c r="C44" s="135">
        <v>0</v>
      </c>
      <c r="I44" s="108"/>
    </row>
    <row r="45" spans="1:9" x14ac:dyDescent="0.2">
      <c r="A45" s="183" t="str">
        <f ca="1">IF(OFFSET(_MessTab1,0,1,1,1)="","","Entlastung")</f>
        <v>Entlastung</v>
      </c>
      <c r="B45" s="4"/>
      <c r="C45" s="135"/>
      <c r="I45" s="108"/>
    </row>
    <row r="46" spans="1:9" x14ac:dyDescent="0.2">
      <c r="A46" s="134">
        <v>9</v>
      </c>
      <c r="B46" s="4">
        <v>0.1</v>
      </c>
      <c r="C46" s="135">
        <v>0.1</v>
      </c>
      <c r="I46" s="108"/>
    </row>
    <row r="47" spans="1:9" x14ac:dyDescent="0.2">
      <c r="A47" s="183" t="str">
        <f ca="1">IF(OFFSET(_MessTab2,0,1,1,1)="","","Zweitbelastung")</f>
        <v>Zweitbelastung</v>
      </c>
      <c r="B47" s="4"/>
      <c r="C47" s="135"/>
      <c r="I47" s="108"/>
    </row>
    <row r="48" spans="1:9" x14ac:dyDescent="0.2">
      <c r="A48" s="134">
        <v>15</v>
      </c>
      <c r="B48" s="4">
        <v>0.2</v>
      </c>
      <c r="C48" s="135">
        <v>0.2</v>
      </c>
      <c r="I48" s="108"/>
    </row>
    <row r="49" spans="1:9" x14ac:dyDescent="0.2">
      <c r="A49" s="183" t="str">
        <f ca="1">IF(OFFSET(_MessTab3,0,1,1,1)="","","2.Entlastung")</f>
        <v>2.Entlastung</v>
      </c>
      <c r="B49" s="4"/>
      <c r="C49" s="135"/>
      <c r="I49" s="108"/>
    </row>
    <row r="50" spans="1:9" x14ac:dyDescent="0.2">
      <c r="A50" s="134"/>
      <c r="B50" s="4">
        <v>0.3</v>
      </c>
      <c r="C50" s="135">
        <v>0.3</v>
      </c>
      <c r="I50" s="108"/>
    </row>
    <row r="51" spans="1:9" x14ac:dyDescent="0.2">
      <c r="A51" s="183" t="str">
        <f ca="1">IF(OFFSET(_MessTab4,0,1,1,1)="","","Drittbelastung")</f>
        <v>Drittbelastung</v>
      </c>
      <c r="B51" s="4"/>
      <c r="C51" s="135"/>
      <c r="I51" s="108"/>
    </row>
    <row r="52" spans="1:9" x14ac:dyDescent="0.2">
      <c r="A52" s="134"/>
      <c r="B52" s="4">
        <v>0.4</v>
      </c>
      <c r="C52" s="135">
        <v>0.4</v>
      </c>
      <c r="I52" s="108"/>
    </row>
    <row r="53" spans="1:9" x14ac:dyDescent="0.2">
      <c r="A53" s="136"/>
      <c r="B53" s="3"/>
      <c r="I53" s="108"/>
    </row>
    <row r="54" spans="1:9" x14ac:dyDescent="0.2">
      <c r="A54" s="137"/>
      <c r="B54" s="138"/>
      <c r="C54" s="138"/>
      <c r="D54" s="138"/>
      <c r="E54" s="138"/>
      <c r="F54" s="138"/>
      <c r="G54" s="138"/>
      <c r="H54" s="138"/>
      <c r="I54" s="139"/>
    </row>
    <row r="58" spans="1:9" s="3" customFormat="1" x14ac:dyDescent="0.2">
      <c r="A58" s="3" t="s">
        <v>174</v>
      </c>
      <c r="B58" s="3" t="s">
        <v>175</v>
      </c>
      <c r="C58" s="3" t="s">
        <v>149</v>
      </c>
      <c r="D58" s="3" t="s">
        <v>150</v>
      </c>
      <c r="E58" s="3" t="s">
        <v>151</v>
      </c>
      <c r="F58" s="140" t="s">
        <v>176</v>
      </c>
    </row>
    <row r="59" spans="1:9" s="3" customFormat="1" x14ac:dyDescent="0.2">
      <c r="A59" s="141">
        <v>1.25</v>
      </c>
      <c r="B59" s="141" t="str">
        <f>IF(D62="","",_Parameter0+A59)</f>
        <v/>
      </c>
      <c r="C59" s="3" t="str">
        <f>IF(OR(E62=0,D62=""),"",D62/E62)</f>
        <v/>
      </c>
      <c r="D59" s="3" t="str">
        <f>IF(OR(E62=0,E62=""),"",(_Parameter0-B59)/E62)</f>
        <v/>
      </c>
      <c r="E59" s="3" t="str">
        <f>IF(C59="","",C59/2)</f>
        <v/>
      </c>
      <c r="F59" s="142" t="e">
        <f>IF(E62=0,A59/D62,IF(E59="","",IF(E62&lt;0,-E59-SQRT(E59^2-D59),-E59+SQRT(E59^2-D59))))</f>
        <v>#DIV/0!</v>
      </c>
    </row>
    <row r="60" spans="1:9" x14ac:dyDescent="0.2">
      <c r="C60" s="2" t="s">
        <v>152</v>
      </c>
      <c r="E60" s="3"/>
    </row>
    <row r="61" spans="1:9" x14ac:dyDescent="0.2">
      <c r="C61" s="2" t="s">
        <v>153</v>
      </c>
      <c r="D61" s="2" t="s">
        <v>154</v>
      </c>
      <c r="E61" s="2" t="s">
        <v>155</v>
      </c>
      <c r="F61" s="2" t="s">
        <v>156</v>
      </c>
      <c r="G61" s="143" t="s">
        <v>157</v>
      </c>
      <c r="H61" s="2" t="s">
        <v>158</v>
      </c>
    </row>
    <row r="62" spans="1:9" x14ac:dyDescent="0.2">
      <c r="H62" s="2">
        <v>27</v>
      </c>
    </row>
    <row r="64" spans="1:9" x14ac:dyDescent="0.2">
      <c r="H64" s="2">
        <v>100</v>
      </c>
    </row>
    <row r="68" spans="3:9" x14ac:dyDescent="0.2">
      <c r="C68" s="1" t="s">
        <v>177</v>
      </c>
    </row>
    <row r="69" spans="3:9" x14ac:dyDescent="0.2">
      <c r="C69" s="1" t="s">
        <v>178</v>
      </c>
    </row>
    <row r="70" spans="3:9" x14ac:dyDescent="0.2">
      <c r="C70" s="1" t="s">
        <v>159</v>
      </c>
      <c r="D70" s="1"/>
    </row>
    <row r="71" spans="3:9" x14ac:dyDescent="0.2">
      <c r="C71" s="1" t="s">
        <v>140</v>
      </c>
      <c r="D71" s="144"/>
      <c r="F71" s="145"/>
      <c r="G71" s="146"/>
      <c r="H71" s="146"/>
      <c r="I71" s="147"/>
    </row>
    <row r="72" spans="3:9" x14ac:dyDescent="0.2">
      <c r="C72" s="1" t="s">
        <v>5</v>
      </c>
      <c r="D72" s="148"/>
    </row>
    <row r="73" spans="3:9" x14ac:dyDescent="0.2">
      <c r="C73" s="1" t="s">
        <v>160</v>
      </c>
      <c r="D73" s="148"/>
    </row>
    <row r="74" spans="3:9" x14ac:dyDescent="0.2">
      <c r="C74" s="1" t="s">
        <v>3</v>
      </c>
      <c r="D74" s="1"/>
    </row>
    <row r="75" spans="3:9" x14ac:dyDescent="0.2">
      <c r="C75" s="1" t="s">
        <v>161</v>
      </c>
      <c r="D75" s="1"/>
    </row>
    <row r="76" spans="3:9" x14ac:dyDescent="0.2">
      <c r="C76" s="2" t="s">
        <v>4</v>
      </c>
      <c r="D76" s="149"/>
    </row>
    <row r="77" spans="3:9" x14ac:dyDescent="0.2">
      <c r="D77" s="149"/>
    </row>
    <row r="78" spans="3:9" x14ac:dyDescent="0.2">
      <c r="C78" s="1" t="s">
        <v>162</v>
      </c>
    </row>
    <row r="79" spans="3:9" ht="10.15" customHeight="1" x14ac:dyDescent="0.2">
      <c r="C79" s="1" t="s">
        <v>163</v>
      </c>
      <c r="D79" s="1" t="s">
        <v>164</v>
      </c>
    </row>
    <row r="80" spans="3:9" x14ac:dyDescent="0.2">
      <c r="C80" s="2">
        <v>45</v>
      </c>
      <c r="D80" s="2">
        <v>2.2000000000000002</v>
      </c>
    </row>
    <row r="81" spans="3:14" x14ac:dyDescent="0.2">
      <c r="C81" s="2">
        <v>80</v>
      </c>
      <c r="D81" s="2">
        <v>2.2999999999999998</v>
      </c>
    </row>
    <row r="82" spans="3:14" x14ac:dyDescent="0.2">
      <c r="C82" s="2">
        <v>100</v>
      </c>
      <c r="D82" s="2">
        <v>2.5</v>
      </c>
    </row>
    <row r="83" spans="3:14" x14ac:dyDescent="0.2">
      <c r="C83" s="2">
        <v>120</v>
      </c>
      <c r="D83" s="2">
        <v>2.6</v>
      </c>
    </row>
    <row r="84" spans="3:14" x14ac:dyDescent="0.2">
      <c r="C84" s="2">
        <v>150</v>
      </c>
    </row>
    <row r="85" spans="3:14" x14ac:dyDescent="0.2">
      <c r="C85" s="2">
        <v>180</v>
      </c>
    </row>
    <row r="87" spans="3:14" x14ac:dyDescent="0.2">
      <c r="C87" s="2" t="s">
        <v>7</v>
      </c>
    </row>
    <row r="88" spans="3:14" x14ac:dyDescent="0.2">
      <c r="C88" s="2" t="s">
        <v>165</v>
      </c>
      <c r="E88" s="2" t="s">
        <v>166</v>
      </c>
      <c r="G88" s="2" t="s">
        <v>167</v>
      </c>
      <c r="J88" s="2" t="s">
        <v>168</v>
      </c>
      <c r="L88" s="2" t="s">
        <v>167</v>
      </c>
      <c r="N88" s="2" t="s">
        <v>169</v>
      </c>
    </row>
    <row r="89" spans="3:14" x14ac:dyDescent="0.2">
      <c r="C89" s="2">
        <v>0</v>
      </c>
      <c r="D89" s="2">
        <f t="shared" ref="D89:D119" si="0">IF(C89&lt;=$G$62,C89,$G$62)</f>
        <v>0</v>
      </c>
      <c r="E89" s="2">
        <f t="shared" ref="E89:E119" si="1">$C$62+$D$62*D89+$E$62*D89*D89</f>
        <v>0</v>
      </c>
      <c r="F89" s="2">
        <f t="shared" ref="F89:F119" si="2">IF(C89&lt;=$G$63,C89,$G$63)</f>
        <v>0</v>
      </c>
      <c r="G89" s="2">
        <f t="shared" ref="G89:G119" si="3">$C$63+$D$63*F89+$E$63*F89*F89</f>
        <v>0</v>
      </c>
      <c r="I89" s="2">
        <f t="shared" ref="I89:I119" si="4">IF(C89&lt;=$G$64,C89,$G$64)</f>
        <v>0</v>
      </c>
      <c r="J89" s="2">
        <f t="shared" ref="J89:J119" si="5">$C$64+$D$64*I89+$E$64*I89*I89</f>
        <v>0</v>
      </c>
      <c r="K89" s="2">
        <f t="shared" ref="K89:K119" si="6">IF(C89&lt;=$G$77,C89,$G$65)</f>
        <v>0</v>
      </c>
      <c r="L89" s="2">
        <f t="shared" ref="L89:L119" si="7">$C$65+$D$65*K89+$E$65*K89*K89</f>
        <v>0</v>
      </c>
      <c r="M89" s="2">
        <f t="shared" ref="M89:M119" si="8">IF(C89&lt;=$G$66,C89,$G$66)</f>
        <v>0</v>
      </c>
      <c r="N89" s="2">
        <f t="shared" ref="N89:N119" si="9">$C$66+$D$66*M89+$E$66*M89*M89</f>
        <v>0</v>
      </c>
    </row>
    <row r="90" spans="3:14" x14ac:dyDescent="0.2">
      <c r="C90" s="2">
        <v>0.02</v>
      </c>
      <c r="D90" s="2">
        <f t="shared" si="0"/>
        <v>0</v>
      </c>
      <c r="E90" s="2">
        <f t="shared" si="1"/>
        <v>0</v>
      </c>
      <c r="F90" s="2">
        <f t="shared" si="2"/>
        <v>0</v>
      </c>
      <c r="G90" s="2">
        <f t="shared" si="3"/>
        <v>0</v>
      </c>
      <c r="I90" s="2">
        <f t="shared" si="4"/>
        <v>0</v>
      </c>
      <c r="J90" s="2">
        <f t="shared" si="5"/>
        <v>0</v>
      </c>
      <c r="K90" s="2">
        <f t="shared" si="6"/>
        <v>0</v>
      </c>
      <c r="L90" s="2">
        <f t="shared" si="7"/>
        <v>0</v>
      </c>
      <c r="M90" s="2">
        <f t="shared" si="8"/>
        <v>0</v>
      </c>
      <c r="N90" s="2">
        <f t="shared" si="9"/>
        <v>0</v>
      </c>
    </row>
    <row r="91" spans="3:14" x14ac:dyDescent="0.2">
      <c r="C91" s="2">
        <v>0.04</v>
      </c>
      <c r="D91" s="2">
        <f t="shared" si="0"/>
        <v>0</v>
      </c>
      <c r="E91" s="2">
        <f t="shared" si="1"/>
        <v>0</v>
      </c>
      <c r="F91" s="2">
        <f t="shared" si="2"/>
        <v>0</v>
      </c>
      <c r="G91" s="2">
        <f t="shared" si="3"/>
        <v>0</v>
      </c>
      <c r="I91" s="2">
        <f t="shared" si="4"/>
        <v>0</v>
      </c>
      <c r="J91" s="2">
        <f t="shared" si="5"/>
        <v>0</v>
      </c>
      <c r="K91" s="2">
        <f t="shared" si="6"/>
        <v>0</v>
      </c>
      <c r="L91" s="2">
        <f t="shared" si="7"/>
        <v>0</v>
      </c>
      <c r="M91" s="2">
        <f t="shared" si="8"/>
        <v>0</v>
      </c>
      <c r="N91" s="2">
        <f t="shared" si="9"/>
        <v>0</v>
      </c>
    </row>
    <row r="92" spans="3:14" x14ac:dyDescent="0.2">
      <c r="C92" s="2">
        <v>0.06</v>
      </c>
      <c r="D92" s="2">
        <f t="shared" si="0"/>
        <v>0</v>
      </c>
      <c r="E92" s="2">
        <f t="shared" si="1"/>
        <v>0</v>
      </c>
      <c r="F92" s="2">
        <f t="shared" si="2"/>
        <v>0</v>
      </c>
      <c r="G92" s="2">
        <f t="shared" si="3"/>
        <v>0</v>
      </c>
      <c r="I92" s="2">
        <f t="shared" si="4"/>
        <v>0</v>
      </c>
      <c r="J92" s="2">
        <f t="shared" si="5"/>
        <v>0</v>
      </c>
      <c r="K92" s="2">
        <f t="shared" si="6"/>
        <v>0</v>
      </c>
      <c r="L92" s="2">
        <f t="shared" si="7"/>
        <v>0</v>
      </c>
      <c r="M92" s="2">
        <f t="shared" si="8"/>
        <v>0</v>
      </c>
      <c r="N92" s="2">
        <f t="shared" si="9"/>
        <v>0</v>
      </c>
    </row>
    <row r="93" spans="3:14" x14ac:dyDescent="0.2">
      <c r="C93" s="2">
        <v>0.08</v>
      </c>
      <c r="D93" s="2">
        <f t="shared" si="0"/>
        <v>0</v>
      </c>
      <c r="E93" s="2">
        <f t="shared" si="1"/>
        <v>0</v>
      </c>
      <c r="F93" s="2">
        <f t="shared" si="2"/>
        <v>0</v>
      </c>
      <c r="G93" s="2">
        <f t="shared" si="3"/>
        <v>0</v>
      </c>
      <c r="I93" s="2">
        <f t="shared" si="4"/>
        <v>0</v>
      </c>
      <c r="J93" s="2">
        <f t="shared" si="5"/>
        <v>0</v>
      </c>
      <c r="K93" s="2">
        <f t="shared" si="6"/>
        <v>0</v>
      </c>
      <c r="L93" s="2">
        <f t="shared" si="7"/>
        <v>0</v>
      </c>
      <c r="M93" s="2">
        <f t="shared" si="8"/>
        <v>0</v>
      </c>
      <c r="N93" s="2">
        <f t="shared" si="9"/>
        <v>0</v>
      </c>
    </row>
    <row r="94" spans="3:14" x14ac:dyDescent="0.2">
      <c r="C94" s="2">
        <v>0.1</v>
      </c>
      <c r="D94" s="2">
        <f t="shared" si="0"/>
        <v>0</v>
      </c>
      <c r="E94" s="2">
        <f t="shared" si="1"/>
        <v>0</v>
      </c>
      <c r="F94" s="2">
        <f t="shared" si="2"/>
        <v>0</v>
      </c>
      <c r="G94" s="2">
        <f t="shared" si="3"/>
        <v>0</v>
      </c>
      <c r="I94" s="2">
        <f t="shared" si="4"/>
        <v>0</v>
      </c>
      <c r="J94" s="2">
        <f t="shared" si="5"/>
        <v>0</v>
      </c>
      <c r="K94" s="2">
        <f t="shared" si="6"/>
        <v>0</v>
      </c>
      <c r="L94" s="2">
        <f t="shared" si="7"/>
        <v>0</v>
      </c>
      <c r="M94" s="2">
        <f t="shared" si="8"/>
        <v>0</v>
      </c>
      <c r="N94" s="2">
        <f t="shared" si="9"/>
        <v>0</v>
      </c>
    </row>
    <row r="95" spans="3:14" x14ac:dyDescent="0.2">
      <c r="C95" s="2">
        <v>0.12</v>
      </c>
      <c r="D95" s="2">
        <f t="shared" si="0"/>
        <v>0</v>
      </c>
      <c r="E95" s="2">
        <f t="shared" si="1"/>
        <v>0</v>
      </c>
      <c r="F95" s="2">
        <f t="shared" si="2"/>
        <v>0</v>
      </c>
      <c r="G95" s="2">
        <f t="shared" si="3"/>
        <v>0</v>
      </c>
      <c r="I95" s="2">
        <f t="shared" si="4"/>
        <v>0</v>
      </c>
      <c r="J95" s="2">
        <f t="shared" si="5"/>
        <v>0</v>
      </c>
      <c r="K95" s="2">
        <f t="shared" si="6"/>
        <v>0</v>
      </c>
      <c r="L95" s="2">
        <f t="shared" si="7"/>
        <v>0</v>
      </c>
      <c r="M95" s="2">
        <f t="shared" si="8"/>
        <v>0</v>
      </c>
      <c r="N95" s="2">
        <f t="shared" si="9"/>
        <v>0</v>
      </c>
    </row>
    <row r="96" spans="3:14" x14ac:dyDescent="0.2">
      <c r="C96" s="2">
        <v>0.14000000000000001</v>
      </c>
      <c r="D96" s="2">
        <f t="shared" si="0"/>
        <v>0</v>
      </c>
      <c r="E96" s="2">
        <f t="shared" si="1"/>
        <v>0</v>
      </c>
      <c r="F96" s="2">
        <f t="shared" si="2"/>
        <v>0</v>
      </c>
      <c r="G96" s="2">
        <f t="shared" si="3"/>
        <v>0</v>
      </c>
      <c r="I96" s="2">
        <f t="shared" si="4"/>
        <v>0</v>
      </c>
      <c r="J96" s="2">
        <f t="shared" si="5"/>
        <v>0</v>
      </c>
      <c r="K96" s="2">
        <f t="shared" si="6"/>
        <v>0</v>
      </c>
      <c r="L96" s="2">
        <f t="shared" si="7"/>
        <v>0</v>
      </c>
      <c r="M96" s="2">
        <f t="shared" si="8"/>
        <v>0</v>
      </c>
      <c r="N96" s="2">
        <f t="shared" si="9"/>
        <v>0</v>
      </c>
    </row>
    <row r="97" spans="3:14" x14ac:dyDescent="0.2">
      <c r="C97" s="2">
        <v>0.16</v>
      </c>
      <c r="D97" s="2">
        <f t="shared" si="0"/>
        <v>0</v>
      </c>
      <c r="E97" s="2">
        <f t="shared" si="1"/>
        <v>0</v>
      </c>
      <c r="F97" s="2">
        <f t="shared" si="2"/>
        <v>0</v>
      </c>
      <c r="G97" s="2">
        <f t="shared" si="3"/>
        <v>0</v>
      </c>
      <c r="I97" s="2">
        <f t="shared" si="4"/>
        <v>0</v>
      </c>
      <c r="J97" s="2">
        <f t="shared" si="5"/>
        <v>0</v>
      </c>
      <c r="K97" s="2">
        <f t="shared" si="6"/>
        <v>0</v>
      </c>
      <c r="L97" s="2">
        <f t="shared" si="7"/>
        <v>0</v>
      </c>
      <c r="M97" s="2">
        <f t="shared" si="8"/>
        <v>0</v>
      </c>
      <c r="N97" s="2">
        <f t="shared" si="9"/>
        <v>0</v>
      </c>
    </row>
    <row r="98" spans="3:14" x14ac:dyDescent="0.2">
      <c r="C98" s="2">
        <v>0.18</v>
      </c>
      <c r="D98" s="2">
        <f t="shared" si="0"/>
        <v>0</v>
      </c>
      <c r="E98" s="2">
        <f t="shared" si="1"/>
        <v>0</v>
      </c>
      <c r="F98" s="2">
        <f t="shared" si="2"/>
        <v>0</v>
      </c>
      <c r="G98" s="2">
        <f t="shared" si="3"/>
        <v>0</v>
      </c>
      <c r="I98" s="2">
        <f t="shared" si="4"/>
        <v>0</v>
      </c>
      <c r="J98" s="2">
        <f t="shared" si="5"/>
        <v>0</v>
      </c>
      <c r="K98" s="2">
        <f t="shared" si="6"/>
        <v>0</v>
      </c>
      <c r="L98" s="2">
        <f t="shared" si="7"/>
        <v>0</v>
      </c>
      <c r="M98" s="2">
        <f t="shared" si="8"/>
        <v>0</v>
      </c>
      <c r="N98" s="2">
        <f t="shared" si="9"/>
        <v>0</v>
      </c>
    </row>
    <row r="99" spans="3:14" x14ac:dyDescent="0.2">
      <c r="C99" s="2">
        <v>0.2</v>
      </c>
      <c r="D99" s="2">
        <f t="shared" si="0"/>
        <v>0</v>
      </c>
      <c r="E99" s="2">
        <f t="shared" si="1"/>
        <v>0</v>
      </c>
      <c r="F99" s="2">
        <f t="shared" si="2"/>
        <v>0</v>
      </c>
      <c r="G99" s="2">
        <f t="shared" si="3"/>
        <v>0</v>
      </c>
      <c r="I99" s="2">
        <f t="shared" si="4"/>
        <v>0</v>
      </c>
      <c r="J99" s="2">
        <f t="shared" si="5"/>
        <v>0</v>
      </c>
      <c r="K99" s="2">
        <f t="shared" si="6"/>
        <v>0</v>
      </c>
      <c r="L99" s="2">
        <f t="shared" si="7"/>
        <v>0</v>
      </c>
      <c r="M99" s="2">
        <f t="shared" si="8"/>
        <v>0</v>
      </c>
      <c r="N99" s="2">
        <f t="shared" si="9"/>
        <v>0</v>
      </c>
    </row>
    <row r="100" spans="3:14" x14ac:dyDescent="0.2">
      <c r="C100" s="2">
        <v>0.22</v>
      </c>
      <c r="D100" s="2">
        <f t="shared" si="0"/>
        <v>0</v>
      </c>
      <c r="E100" s="2">
        <f t="shared" si="1"/>
        <v>0</v>
      </c>
      <c r="F100" s="2">
        <f t="shared" si="2"/>
        <v>0</v>
      </c>
      <c r="G100" s="2">
        <f t="shared" si="3"/>
        <v>0</v>
      </c>
      <c r="I100" s="2">
        <f t="shared" si="4"/>
        <v>0</v>
      </c>
      <c r="J100" s="2">
        <f t="shared" si="5"/>
        <v>0</v>
      </c>
      <c r="K100" s="2">
        <f t="shared" si="6"/>
        <v>0</v>
      </c>
      <c r="L100" s="2">
        <f t="shared" si="7"/>
        <v>0</v>
      </c>
      <c r="M100" s="2">
        <f t="shared" si="8"/>
        <v>0</v>
      </c>
      <c r="N100" s="2">
        <f t="shared" si="9"/>
        <v>0</v>
      </c>
    </row>
    <row r="101" spans="3:14" x14ac:dyDescent="0.2">
      <c r="C101" s="2">
        <v>0.24</v>
      </c>
      <c r="D101" s="2">
        <f t="shared" si="0"/>
        <v>0</v>
      </c>
      <c r="E101" s="2">
        <f t="shared" si="1"/>
        <v>0</v>
      </c>
      <c r="F101" s="2">
        <f t="shared" si="2"/>
        <v>0</v>
      </c>
      <c r="G101" s="2">
        <f t="shared" si="3"/>
        <v>0</v>
      </c>
      <c r="I101" s="2">
        <f t="shared" si="4"/>
        <v>0</v>
      </c>
      <c r="J101" s="2">
        <f t="shared" si="5"/>
        <v>0</v>
      </c>
      <c r="K101" s="2">
        <f t="shared" si="6"/>
        <v>0</v>
      </c>
      <c r="L101" s="2">
        <f t="shared" si="7"/>
        <v>0</v>
      </c>
      <c r="M101" s="2">
        <f t="shared" si="8"/>
        <v>0</v>
      </c>
      <c r="N101" s="2">
        <f t="shared" si="9"/>
        <v>0</v>
      </c>
    </row>
    <row r="102" spans="3:14" x14ac:dyDescent="0.2">
      <c r="C102" s="2">
        <v>0.26</v>
      </c>
      <c r="D102" s="2">
        <f t="shared" si="0"/>
        <v>0</v>
      </c>
      <c r="E102" s="2">
        <f t="shared" si="1"/>
        <v>0</v>
      </c>
      <c r="F102" s="2">
        <f t="shared" si="2"/>
        <v>0</v>
      </c>
      <c r="G102" s="2">
        <f t="shared" si="3"/>
        <v>0</v>
      </c>
      <c r="I102" s="2">
        <f t="shared" si="4"/>
        <v>0</v>
      </c>
      <c r="J102" s="2">
        <f t="shared" si="5"/>
        <v>0</v>
      </c>
      <c r="K102" s="2">
        <f t="shared" si="6"/>
        <v>0</v>
      </c>
      <c r="L102" s="2">
        <f t="shared" si="7"/>
        <v>0</v>
      </c>
      <c r="M102" s="2">
        <f t="shared" si="8"/>
        <v>0</v>
      </c>
      <c r="N102" s="2">
        <f t="shared" si="9"/>
        <v>0</v>
      </c>
    </row>
    <row r="103" spans="3:14" x14ac:dyDescent="0.2">
      <c r="C103" s="2">
        <v>0.28000000000000003</v>
      </c>
      <c r="D103" s="2">
        <f t="shared" si="0"/>
        <v>0</v>
      </c>
      <c r="E103" s="2">
        <f t="shared" si="1"/>
        <v>0</v>
      </c>
      <c r="F103" s="2">
        <f t="shared" si="2"/>
        <v>0</v>
      </c>
      <c r="G103" s="2">
        <f t="shared" si="3"/>
        <v>0</v>
      </c>
      <c r="I103" s="2">
        <f t="shared" si="4"/>
        <v>0</v>
      </c>
      <c r="J103" s="2">
        <f t="shared" si="5"/>
        <v>0</v>
      </c>
      <c r="K103" s="2">
        <f t="shared" si="6"/>
        <v>0</v>
      </c>
      <c r="L103" s="2">
        <f t="shared" si="7"/>
        <v>0</v>
      </c>
      <c r="M103" s="2">
        <f t="shared" si="8"/>
        <v>0</v>
      </c>
      <c r="N103" s="2">
        <f t="shared" si="9"/>
        <v>0</v>
      </c>
    </row>
    <row r="104" spans="3:14" x14ac:dyDescent="0.2">
      <c r="C104" s="2">
        <v>0.3</v>
      </c>
      <c r="D104" s="2">
        <f t="shared" si="0"/>
        <v>0</v>
      </c>
      <c r="E104" s="2">
        <f t="shared" si="1"/>
        <v>0</v>
      </c>
      <c r="F104" s="2">
        <f t="shared" si="2"/>
        <v>0</v>
      </c>
      <c r="G104" s="2">
        <f t="shared" si="3"/>
        <v>0</v>
      </c>
      <c r="I104" s="2">
        <f t="shared" si="4"/>
        <v>0</v>
      </c>
      <c r="J104" s="2">
        <f t="shared" si="5"/>
        <v>0</v>
      </c>
      <c r="K104" s="2">
        <f t="shared" si="6"/>
        <v>0</v>
      </c>
      <c r="L104" s="2">
        <f t="shared" si="7"/>
        <v>0</v>
      </c>
      <c r="M104" s="2">
        <f t="shared" si="8"/>
        <v>0</v>
      </c>
      <c r="N104" s="2">
        <f t="shared" si="9"/>
        <v>0</v>
      </c>
    </row>
    <row r="105" spans="3:14" x14ac:dyDescent="0.2">
      <c r="C105" s="2">
        <v>0.32</v>
      </c>
      <c r="D105" s="2">
        <f t="shared" si="0"/>
        <v>0</v>
      </c>
      <c r="E105" s="2">
        <f t="shared" si="1"/>
        <v>0</v>
      </c>
      <c r="F105" s="2">
        <f t="shared" si="2"/>
        <v>0</v>
      </c>
      <c r="G105" s="2">
        <f t="shared" si="3"/>
        <v>0</v>
      </c>
      <c r="I105" s="2">
        <f t="shared" si="4"/>
        <v>0</v>
      </c>
      <c r="J105" s="2">
        <f t="shared" si="5"/>
        <v>0</v>
      </c>
      <c r="K105" s="2">
        <f t="shared" si="6"/>
        <v>0</v>
      </c>
      <c r="L105" s="2">
        <f t="shared" si="7"/>
        <v>0</v>
      </c>
      <c r="M105" s="2">
        <f t="shared" si="8"/>
        <v>0</v>
      </c>
      <c r="N105" s="2">
        <f t="shared" si="9"/>
        <v>0</v>
      </c>
    </row>
    <row r="106" spans="3:14" x14ac:dyDescent="0.2">
      <c r="C106" s="2">
        <v>0.34</v>
      </c>
      <c r="D106" s="2">
        <f t="shared" si="0"/>
        <v>0</v>
      </c>
      <c r="E106" s="2">
        <f t="shared" si="1"/>
        <v>0</v>
      </c>
      <c r="F106" s="2">
        <f t="shared" si="2"/>
        <v>0</v>
      </c>
      <c r="G106" s="2">
        <f t="shared" si="3"/>
        <v>0</v>
      </c>
      <c r="I106" s="2">
        <f t="shared" si="4"/>
        <v>0</v>
      </c>
      <c r="J106" s="2">
        <f t="shared" si="5"/>
        <v>0</v>
      </c>
      <c r="K106" s="2">
        <f t="shared" si="6"/>
        <v>0</v>
      </c>
      <c r="L106" s="2">
        <f t="shared" si="7"/>
        <v>0</v>
      </c>
      <c r="M106" s="2">
        <f t="shared" si="8"/>
        <v>0</v>
      </c>
      <c r="N106" s="2">
        <f t="shared" si="9"/>
        <v>0</v>
      </c>
    </row>
    <row r="107" spans="3:14" x14ac:dyDescent="0.2">
      <c r="C107" s="2">
        <v>0.36</v>
      </c>
      <c r="D107" s="2">
        <f t="shared" si="0"/>
        <v>0</v>
      </c>
      <c r="E107" s="2">
        <f t="shared" si="1"/>
        <v>0</v>
      </c>
      <c r="F107" s="2">
        <f t="shared" si="2"/>
        <v>0</v>
      </c>
      <c r="G107" s="2">
        <f t="shared" si="3"/>
        <v>0</v>
      </c>
      <c r="I107" s="2">
        <f t="shared" si="4"/>
        <v>0</v>
      </c>
      <c r="J107" s="2">
        <f t="shared" si="5"/>
        <v>0</v>
      </c>
      <c r="K107" s="2">
        <f t="shared" si="6"/>
        <v>0</v>
      </c>
      <c r="L107" s="2">
        <f t="shared" si="7"/>
        <v>0</v>
      </c>
      <c r="M107" s="2">
        <f t="shared" si="8"/>
        <v>0</v>
      </c>
      <c r="N107" s="2">
        <f t="shared" si="9"/>
        <v>0</v>
      </c>
    </row>
    <row r="108" spans="3:14" x14ac:dyDescent="0.2">
      <c r="C108" s="2">
        <v>0.38</v>
      </c>
      <c r="D108" s="2">
        <f t="shared" si="0"/>
        <v>0</v>
      </c>
      <c r="E108" s="2">
        <f t="shared" si="1"/>
        <v>0</v>
      </c>
      <c r="F108" s="2">
        <f t="shared" si="2"/>
        <v>0</v>
      </c>
      <c r="G108" s="2">
        <f t="shared" si="3"/>
        <v>0</v>
      </c>
      <c r="I108" s="2">
        <f t="shared" si="4"/>
        <v>0</v>
      </c>
      <c r="J108" s="2">
        <f t="shared" si="5"/>
        <v>0</v>
      </c>
      <c r="K108" s="2">
        <f t="shared" si="6"/>
        <v>0</v>
      </c>
      <c r="L108" s="2">
        <f t="shared" si="7"/>
        <v>0</v>
      </c>
      <c r="M108" s="2">
        <f t="shared" si="8"/>
        <v>0</v>
      </c>
      <c r="N108" s="2">
        <f t="shared" si="9"/>
        <v>0</v>
      </c>
    </row>
    <row r="109" spans="3:14" x14ac:dyDescent="0.2">
      <c r="C109" s="2">
        <v>0.4</v>
      </c>
      <c r="D109" s="2">
        <f t="shared" si="0"/>
        <v>0</v>
      </c>
      <c r="E109" s="2">
        <f t="shared" si="1"/>
        <v>0</v>
      </c>
      <c r="F109" s="2">
        <f t="shared" si="2"/>
        <v>0</v>
      </c>
      <c r="G109" s="2">
        <f t="shared" si="3"/>
        <v>0</v>
      </c>
      <c r="I109" s="2">
        <f t="shared" si="4"/>
        <v>0</v>
      </c>
      <c r="J109" s="2">
        <f t="shared" si="5"/>
        <v>0</v>
      </c>
      <c r="K109" s="2">
        <f t="shared" si="6"/>
        <v>0</v>
      </c>
      <c r="L109" s="2">
        <f t="shared" si="7"/>
        <v>0</v>
      </c>
      <c r="M109" s="2">
        <f t="shared" si="8"/>
        <v>0</v>
      </c>
      <c r="N109" s="2">
        <f t="shared" si="9"/>
        <v>0</v>
      </c>
    </row>
    <row r="110" spans="3:14" x14ac:dyDescent="0.2">
      <c r="C110" s="2">
        <v>0.42</v>
      </c>
      <c r="D110" s="2">
        <f t="shared" si="0"/>
        <v>0</v>
      </c>
      <c r="E110" s="2">
        <f t="shared" si="1"/>
        <v>0</v>
      </c>
      <c r="F110" s="2">
        <f t="shared" si="2"/>
        <v>0</v>
      </c>
      <c r="G110" s="2">
        <f t="shared" si="3"/>
        <v>0</v>
      </c>
      <c r="I110" s="2">
        <f t="shared" si="4"/>
        <v>0</v>
      </c>
      <c r="J110" s="2">
        <f t="shared" si="5"/>
        <v>0</v>
      </c>
      <c r="K110" s="2">
        <f t="shared" si="6"/>
        <v>0</v>
      </c>
      <c r="L110" s="2">
        <f t="shared" si="7"/>
        <v>0</v>
      </c>
      <c r="M110" s="2">
        <f t="shared" si="8"/>
        <v>0</v>
      </c>
      <c r="N110" s="2">
        <f t="shared" si="9"/>
        <v>0</v>
      </c>
    </row>
    <row r="111" spans="3:14" x14ac:dyDescent="0.2">
      <c r="C111" s="2">
        <v>0.44</v>
      </c>
      <c r="D111" s="2">
        <f t="shared" si="0"/>
        <v>0</v>
      </c>
      <c r="E111" s="2">
        <f t="shared" si="1"/>
        <v>0</v>
      </c>
      <c r="F111" s="2">
        <f t="shared" si="2"/>
        <v>0</v>
      </c>
      <c r="G111" s="2">
        <f t="shared" si="3"/>
        <v>0</v>
      </c>
      <c r="I111" s="2">
        <f t="shared" si="4"/>
        <v>0</v>
      </c>
      <c r="J111" s="2">
        <f t="shared" si="5"/>
        <v>0</v>
      </c>
      <c r="K111" s="2">
        <f t="shared" si="6"/>
        <v>0</v>
      </c>
      <c r="L111" s="2">
        <f t="shared" si="7"/>
        <v>0</v>
      </c>
      <c r="M111" s="2">
        <f t="shared" si="8"/>
        <v>0</v>
      </c>
      <c r="N111" s="2">
        <f t="shared" si="9"/>
        <v>0</v>
      </c>
    </row>
    <row r="112" spans="3:14" x14ac:dyDescent="0.2">
      <c r="C112" s="2">
        <v>0.46</v>
      </c>
      <c r="D112" s="2">
        <f t="shared" si="0"/>
        <v>0</v>
      </c>
      <c r="E112" s="2">
        <f t="shared" si="1"/>
        <v>0</v>
      </c>
      <c r="F112" s="2">
        <f t="shared" si="2"/>
        <v>0</v>
      </c>
      <c r="G112" s="2">
        <f t="shared" si="3"/>
        <v>0</v>
      </c>
      <c r="I112" s="2">
        <f t="shared" si="4"/>
        <v>0</v>
      </c>
      <c r="J112" s="2">
        <f t="shared" si="5"/>
        <v>0</v>
      </c>
      <c r="K112" s="2">
        <f t="shared" si="6"/>
        <v>0</v>
      </c>
      <c r="L112" s="2">
        <f t="shared" si="7"/>
        <v>0</v>
      </c>
      <c r="M112" s="2">
        <f t="shared" si="8"/>
        <v>0</v>
      </c>
      <c r="N112" s="2">
        <f t="shared" si="9"/>
        <v>0</v>
      </c>
    </row>
    <row r="113" spans="3:14" x14ac:dyDescent="0.2">
      <c r="C113" s="2">
        <v>0.48</v>
      </c>
      <c r="D113" s="2">
        <f t="shared" si="0"/>
        <v>0</v>
      </c>
      <c r="E113" s="2">
        <f t="shared" si="1"/>
        <v>0</v>
      </c>
      <c r="F113" s="2">
        <f t="shared" si="2"/>
        <v>0</v>
      </c>
      <c r="G113" s="2">
        <f t="shared" si="3"/>
        <v>0</v>
      </c>
      <c r="I113" s="2">
        <f t="shared" si="4"/>
        <v>0</v>
      </c>
      <c r="J113" s="2">
        <f t="shared" si="5"/>
        <v>0</v>
      </c>
      <c r="K113" s="2">
        <f t="shared" si="6"/>
        <v>0</v>
      </c>
      <c r="L113" s="2">
        <f t="shared" si="7"/>
        <v>0</v>
      </c>
      <c r="M113" s="2">
        <f t="shared" si="8"/>
        <v>0</v>
      </c>
      <c r="N113" s="2">
        <f t="shared" si="9"/>
        <v>0</v>
      </c>
    </row>
    <row r="114" spans="3:14" x14ac:dyDescent="0.2">
      <c r="C114" s="2">
        <v>0.5</v>
      </c>
      <c r="D114" s="2">
        <f t="shared" si="0"/>
        <v>0</v>
      </c>
      <c r="E114" s="2">
        <f t="shared" si="1"/>
        <v>0</v>
      </c>
      <c r="F114" s="2">
        <f t="shared" si="2"/>
        <v>0</v>
      </c>
      <c r="G114" s="2">
        <f t="shared" si="3"/>
        <v>0</v>
      </c>
      <c r="I114" s="2">
        <f t="shared" si="4"/>
        <v>0</v>
      </c>
      <c r="J114" s="2">
        <f t="shared" si="5"/>
        <v>0</v>
      </c>
      <c r="K114" s="2">
        <f t="shared" si="6"/>
        <v>0</v>
      </c>
      <c r="L114" s="2">
        <f t="shared" si="7"/>
        <v>0</v>
      </c>
      <c r="M114" s="2">
        <f t="shared" si="8"/>
        <v>0</v>
      </c>
      <c r="N114" s="2">
        <f t="shared" si="9"/>
        <v>0</v>
      </c>
    </row>
    <row r="115" spans="3:14" x14ac:dyDescent="0.2">
      <c r="C115" s="2">
        <v>0.52</v>
      </c>
      <c r="D115" s="2">
        <f t="shared" si="0"/>
        <v>0</v>
      </c>
      <c r="E115" s="2">
        <f t="shared" si="1"/>
        <v>0</v>
      </c>
      <c r="F115" s="2">
        <f t="shared" si="2"/>
        <v>0</v>
      </c>
      <c r="G115" s="2">
        <f t="shared" si="3"/>
        <v>0</v>
      </c>
      <c r="I115" s="2">
        <f t="shared" si="4"/>
        <v>0</v>
      </c>
      <c r="J115" s="2">
        <f t="shared" si="5"/>
        <v>0</v>
      </c>
      <c r="K115" s="2">
        <f t="shared" si="6"/>
        <v>0</v>
      </c>
      <c r="L115" s="2">
        <f t="shared" si="7"/>
        <v>0</v>
      </c>
      <c r="M115" s="2">
        <f t="shared" si="8"/>
        <v>0</v>
      </c>
      <c r="N115" s="2">
        <f t="shared" si="9"/>
        <v>0</v>
      </c>
    </row>
    <row r="116" spans="3:14" x14ac:dyDescent="0.2">
      <c r="C116" s="2">
        <v>0.54</v>
      </c>
      <c r="D116" s="2">
        <f t="shared" si="0"/>
        <v>0</v>
      </c>
      <c r="E116" s="2">
        <f t="shared" si="1"/>
        <v>0</v>
      </c>
      <c r="F116" s="2">
        <f t="shared" si="2"/>
        <v>0</v>
      </c>
      <c r="G116" s="2">
        <f t="shared" si="3"/>
        <v>0</v>
      </c>
      <c r="I116" s="2">
        <f t="shared" si="4"/>
        <v>0</v>
      </c>
      <c r="J116" s="2">
        <f t="shared" si="5"/>
        <v>0</v>
      </c>
      <c r="K116" s="2">
        <f t="shared" si="6"/>
        <v>0</v>
      </c>
      <c r="L116" s="2">
        <f t="shared" si="7"/>
        <v>0</v>
      </c>
      <c r="M116" s="2">
        <f t="shared" si="8"/>
        <v>0</v>
      </c>
      <c r="N116" s="2">
        <f t="shared" si="9"/>
        <v>0</v>
      </c>
    </row>
    <row r="117" spans="3:14" x14ac:dyDescent="0.2">
      <c r="C117" s="2">
        <v>0.56000000000000005</v>
      </c>
      <c r="D117" s="2">
        <f t="shared" si="0"/>
        <v>0</v>
      </c>
      <c r="E117" s="2">
        <f t="shared" si="1"/>
        <v>0</v>
      </c>
      <c r="F117" s="2">
        <f t="shared" si="2"/>
        <v>0</v>
      </c>
      <c r="G117" s="2">
        <f t="shared" si="3"/>
        <v>0</v>
      </c>
      <c r="I117" s="2">
        <f t="shared" si="4"/>
        <v>0</v>
      </c>
      <c r="J117" s="2">
        <f t="shared" si="5"/>
        <v>0</v>
      </c>
      <c r="K117" s="2">
        <f t="shared" si="6"/>
        <v>0</v>
      </c>
      <c r="L117" s="2">
        <f t="shared" si="7"/>
        <v>0</v>
      </c>
      <c r="M117" s="2">
        <f t="shared" si="8"/>
        <v>0</v>
      </c>
      <c r="N117" s="2">
        <f t="shared" si="9"/>
        <v>0</v>
      </c>
    </row>
    <row r="118" spans="3:14" x14ac:dyDescent="0.2">
      <c r="C118" s="2">
        <v>0.57999999999999996</v>
      </c>
      <c r="D118" s="2">
        <f t="shared" si="0"/>
        <v>0</v>
      </c>
      <c r="E118" s="2">
        <f t="shared" si="1"/>
        <v>0</v>
      </c>
      <c r="F118" s="2">
        <f t="shared" si="2"/>
        <v>0</v>
      </c>
      <c r="G118" s="2">
        <f t="shared" si="3"/>
        <v>0</v>
      </c>
      <c r="I118" s="2">
        <f t="shared" si="4"/>
        <v>0</v>
      </c>
      <c r="J118" s="2">
        <f t="shared" si="5"/>
        <v>0</v>
      </c>
      <c r="K118" s="2">
        <f t="shared" si="6"/>
        <v>0</v>
      </c>
      <c r="L118" s="2">
        <f t="shared" si="7"/>
        <v>0</v>
      </c>
      <c r="M118" s="2">
        <f t="shared" si="8"/>
        <v>0</v>
      </c>
      <c r="N118" s="2">
        <f t="shared" si="9"/>
        <v>0</v>
      </c>
    </row>
    <row r="119" spans="3:14" x14ac:dyDescent="0.2">
      <c r="C119" s="2">
        <v>0.6</v>
      </c>
      <c r="D119" s="2">
        <f t="shared" si="0"/>
        <v>0</v>
      </c>
      <c r="E119" s="2">
        <f t="shared" si="1"/>
        <v>0</v>
      </c>
      <c r="F119" s="2">
        <f t="shared" si="2"/>
        <v>0</v>
      </c>
      <c r="G119" s="2">
        <f t="shared" si="3"/>
        <v>0</v>
      </c>
      <c r="I119" s="2">
        <f t="shared" si="4"/>
        <v>0</v>
      </c>
      <c r="J119" s="2">
        <f t="shared" si="5"/>
        <v>0</v>
      </c>
      <c r="K119" s="2">
        <f t="shared" si="6"/>
        <v>0</v>
      </c>
      <c r="L119" s="2">
        <f t="shared" si="7"/>
        <v>0</v>
      </c>
      <c r="M119" s="2">
        <f t="shared" si="8"/>
        <v>0</v>
      </c>
      <c r="N119" s="2">
        <f t="shared" si="9"/>
        <v>0</v>
      </c>
    </row>
  </sheetData>
  <dataConsolidate/>
  <customSheetViews>
    <customSheetView guid="{D8CBD239-F8EA-46AC-9680-E73F6695D29C}" showPageBreaks="1" showGridLines="0" fitToPage="1" printArea="1" view="pageLayout">
      <pageMargins left="0.78740157480314965" right="0.39370078740157483" top="0.27559055118110237" bottom="0.27559055118110237" header="0.11811023622047245" footer="0.11811023622047245"/>
      <printOptions horizontalCentered="1"/>
      <pageSetup paperSize="9" scale="99" orientation="portrait" horizontalDpi="203" verticalDpi="196" r:id="rId1"/>
      <headerFooter alignWithMargins="0"/>
    </customSheetView>
  </customSheetViews>
  <mergeCells count="14">
    <mergeCell ref="A31:D31"/>
    <mergeCell ref="B9:E9"/>
    <mergeCell ref="F2:G2"/>
    <mergeCell ref="F3:G3"/>
    <mergeCell ref="F4:G4"/>
    <mergeCell ref="A6:I6"/>
    <mergeCell ref="A7:I7"/>
    <mergeCell ref="B19:D19"/>
    <mergeCell ref="B10:E10"/>
    <mergeCell ref="B11:E11"/>
    <mergeCell ref="B12:E12"/>
    <mergeCell ref="B13:E13"/>
    <mergeCell ref="B14:E14"/>
    <mergeCell ref="B15:E15"/>
  </mergeCells>
  <printOptions horizontalCentered="1"/>
  <pageMargins left="0.78740157480314965" right="0.39370078740157483" top="0.27559055118110237" bottom="0.27559055118110237" header="0.11811023622047245" footer="0.11811023622047245"/>
  <pageSetup paperSize="9" scale="96" orientation="portrait" horizontalDpi="203" verticalDpi="196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6577" r:id="rId5" name="Button 1">
              <controlPr defaultSize="0" print="0" autoFill="0" autoPict="0" macro="[0]!KarteLesen">
                <anchor moveWithCells="1">
                  <from>
                    <xdr:col>8</xdr:col>
                    <xdr:colOff>762000</xdr:colOff>
                    <xdr:row>0</xdr:row>
                    <xdr:rowOff>47625</xdr:rowOff>
                  </from>
                  <to>
                    <xdr:col>10</xdr:col>
                    <xdr:colOff>19050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04" r:id="rId6" name="Button 28">
              <controlPr defaultSize="0" print="0" autoFill="0" autoPict="0" macro="[0]!EnterGeo">
                <anchor moveWithCells="1">
                  <from>
                    <xdr:col>8</xdr:col>
                    <xdr:colOff>771525</xdr:colOff>
                    <xdr:row>16</xdr:row>
                    <xdr:rowOff>104775</xdr:rowOff>
                  </from>
                  <to>
                    <xdr:col>10</xdr:col>
                    <xdr:colOff>28575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05" r:id="rId7" name="Button 29">
              <controlPr defaultSize="0" print="0" autoFill="0" autoPict="0" macro="[0]!EnterUtm">
                <anchor moveWithCells="1">
                  <from>
                    <xdr:col>8</xdr:col>
                    <xdr:colOff>771525</xdr:colOff>
                    <xdr:row>18</xdr:row>
                    <xdr:rowOff>9525</xdr:rowOff>
                  </from>
                  <to>
                    <xdr:col>10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56" r:id="rId8" name="Button 80">
              <controlPr defaultSize="0" print="0" autoFill="0" autoPict="0" macro="[0]!ClearGeo">
                <anchor moveWithCells="1">
                  <from>
                    <xdr:col>8</xdr:col>
                    <xdr:colOff>771525</xdr:colOff>
                    <xdr:row>19</xdr:row>
                    <xdr:rowOff>66675</xdr:rowOff>
                  </from>
                  <to>
                    <xdr:col>10</xdr:col>
                    <xdr:colOff>28575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89AA72-61FA-40CD-BA9B-972842021481}">
            <xm:f>NOT(ISERROR(SEARCH($B$28,A28)))</xm:f>
            <xm:f>$B$28</xm:f>
            <x14:dxf>
              <font>
                <color theme="0"/>
              </font>
            </x14:dxf>
          </x14:cfRule>
          <xm:sqref>A35 A28:A29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31"/>
  <sheetViews>
    <sheetView showGridLines="0" zoomScaleNormal="100" workbookViewId="0"/>
  </sheetViews>
  <sheetFormatPr baseColWidth="10" defaultRowHeight="11.25" x14ac:dyDescent="0.2"/>
  <cols>
    <col min="1" max="5" width="10.7109375" style="6" customWidth="1"/>
    <col min="6" max="7" width="11.7109375" style="6" customWidth="1"/>
    <col min="8" max="8" width="13.7109375" style="6" customWidth="1"/>
    <col min="9" max="16384" width="11.42578125" style="6"/>
  </cols>
  <sheetData>
    <row r="1" spans="1:8" x14ac:dyDescent="0.2">
      <c r="A1" s="11"/>
      <c r="B1" s="12"/>
      <c r="C1" s="12"/>
      <c r="D1" s="12"/>
      <c r="E1" s="11"/>
      <c r="F1" s="12"/>
      <c r="G1" s="12"/>
      <c r="H1" s="13"/>
    </row>
    <row r="2" spans="1:8" ht="12.75" x14ac:dyDescent="0.2">
      <c r="A2" s="14"/>
      <c r="B2" s="15"/>
      <c r="C2" s="15"/>
      <c r="D2" s="15"/>
      <c r="E2" s="16" t="s">
        <v>102</v>
      </c>
      <c r="F2" s="17"/>
      <c r="G2" s="18"/>
      <c r="H2" s="19"/>
    </row>
    <row r="3" spans="1:8" ht="12.75" x14ac:dyDescent="0.2">
      <c r="A3" s="14"/>
      <c r="B3" s="15"/>
      <c r="C3" s="15"/>
      <c r="D3" s="15"/>
      <c r="E3" s="16" t="s">
        <v>103</v>
      </c>
      <c r="F3" s="17"/>
      <c r="G3" s="18"/>
      <c r="H3" s="19"/>
    </row>
    <row r="4" spans="1:8" ht="12.75" x14ac:dyDescent="0.2">
      <c r="A4" s="14"/>
      <c r="B4" s="15"/>
      <c r="C4" s="15"/>
      <c r="D4" s="15"/>
      <c r="E4" s="16" t="s">
        <v>104</v>
      </c>
      <c r="F4" s="20"/>
      <c r="G4" s="21"/>
      <c r="H4" s="19"/>
    </row>
    <row r="5" spans="1:8" x14ac:dyDescent="0.2">
      <c r="A5" s="22"/>
      <c r="B5" s="23"/>
      <c r="C5" s="24"/>
      <c r="E5" s="25"/>
      <c r="F5" s="26"/>
      <c r="G5" s="26"/>
      <c r="H5" s="27"/>
    </row>
    <row r="6" spans="1:8" ht="15.75" x14ac:dyDescent="0.2">
      <c r="A6" s="199" t="s">
        <v>105</v>
      </c>
      <c r="B6" s="200"/>
      <c r="C6" s="200"/>
      <c r="D6" s="200"/>
      <c r="E6" s="200"/>
      <c r="F6" s="200"/>
      <c r="G6" s="200"/>
      <c r="H6" s="201"/>
    </row>
    <row r="7" spans="1:8" ht="23.1" customHeight="1" x14ac:dyDescent="0.2">
      <c r="A7" s="192" t="s">
        <v>106</v>
      </c>
      <c r="B7" s="202"/>
      <c r="C7" s="202"/>
      <c r="D7" s="202"/>
      <c r="E7" s="202"/>
      <c r="F7" s="202"/>
      <c r="G7" s="202"/>
      <c r="H7" s="203"/>
    </row>
    <row r="8" spans="1:8" s="35" customFormat="1" ht="12.75" x14ac:dyDescent="0.2">
      <c r="A8" s="28" t="s">
        <v>107</v>
      </c>
      <c r="B8" s="29"/>
      <c r="C8" s="30"/>
      <c r="D8" s="30"/>
      <c r="E8" s="31" t="s">
        <v>108</v>
      </c>
      <c r="F8" s="32"/>
      <c r="G8" s="33"/>
      <c r="H8" s="34"/>
    </row>
    <row r="9" spans="1:8" s="35" customFormat="1" ht="12.75" x14ac:dyDescent="0.2">
      <c r="A9" s="36"/>
      <c r="B9" s="20"/>
      <c r="C9" s="37"/>
      <c r="D9" s="37"/>
      <c r="E9" s="38" t="s">
        <v>109</v>
      </c>
      <c r="F9" s="17"/>
      <c r="G9" s="18"/>
      <c r="H9" s="39"/>
    </row>
    <row r="10" spans="1:8" s="35" customFormat="1" ht="12.75" x14ac:dyDescent="0.2">
      <c r="A10" s="36"/>
      <c r="B10" s="20"/>
      <c r="C10" s="37"/>
      <c r="D10" s="37"/>
      <c r="E10" s="38" t="s">
        <v>110</v>
      </c>
      <c r="F10" s="17"/>
      <c r="G10" s="18"/>
      <c r="H10" s="40"/>
    </row>
    <row r="11" spans="1:8" s="35" customFormat="1" ht="12.75" x14ac:dyDescent="0.2">
      <c r="A11" s="16" t="s">
        <v>0</v>
      </c>
      <c r="B11" s="41"/>
      <c r="C11" s="42"/>
      <c r="D11" s="42"/>
      <c r="E11" s="31" t="s">
        <v>111</v>
      </c>
      <c r="F11" s="43"/>
      <c r="G11" s="18"/>
      <c r="H11" s="39"/>
    </row>
    <row r="12" spans="1:8" s="35" customFormat="1" ht="12.75" x14ac:dyDescent="0.2">
      <c r="A12" s="36"/>
      <c r="B12" s="17"/>
      <c r="C12" s="37"/>
      <c r="D12" s="37"/>
      <c r="E12" s="31" t="s">
        <v>112</v>
      </c>
      <c r="F12" s="44"/>
      <c r="G12" s="21"/>
      <c r="H12" s="40"/>
    </row>
    <row r="13" spans="1:8" s="35" customFormat="1" ht="12.75" customHeight="1" x14ac:dyDescent="0.2">
      <c r="A13" s="16" t="s">
        <v>113</v>
      </c>
      <c r="B13" s="44"/>
      <c r="C13" s="42"/>
      <c r="D13" s="42"/>
      <c r="E13" s="45"/>
      <c r="F13" s="31" t="s">
        <v>114</v>
      </c>
      <c r="G13" s="17"/>
      <c r="H13" s="46"/>
    </row>
    <row r="14" spans="1:8" s="35" customFormat="1" ht="12.75" customHeight="1" x14ac:dyDescent="0.2">
      <c r="A14" s="16" t="s">
        <v>115</v>
      </c>
      <c r="B14" s="47"/>
      <c r="C14" s="42"/>
      <c r="D14" s="42"/>
      <c r="E14" s="45"/>
      <c r="F14" s="31"/>
      <c r="G14" s="48"/>
      <c r="H14" s="49"/>
    </row>
    <row r="15" spans="1:8" s="15" customFormat="1" ht="12.75" x14ac:dyDescent="0.2">
      <c r="A15" s="16" t="s">
        <v>116</v>
      </c>
      <c r="B15" s="20"/>
      <c r="C15" s="50"/>
      <c r="D15" s="42"/>
      <c r="E15" s="42"/>
      <c r="F15" s="42"/>
      <c r="G15" s="50"/>
      <c r="H15" s="51"/>
    </row>
    <row r="16" spans="1:8" s="15" customFormat="1" x14ac:dyDescent="0.2">
      <c r="A16" s="14"/>
      <c r="B16" s="31"/>
      <c r="C16" s="31"/>
      <c r="D16" s="52"/>
      <c r="E16" s="52"/>
      <c r="F16" s="52"/>
      <c r="G16" s="31"/>
      <c r="H16" s="53"/>
    </row>
    <row r="17" spans="1:8" s="56" customFormat="1" ht="12.75" customHeight="1" x14ac:dyDescent="0.2">
      <c r="A17" s="36"/>
      <c r="B17" s="54"/>
      <c r="C17" s="184" t="s">
        <v>195</v>
      </c>
      <c r="D17" s="150">
        <v>45</v>
      </c>
      <c r="E17" s="35"/>
      <c r="F17" s="35"/>
      <c r="G17" s="184" t="s">
        <v>196</v>
      </c>
      <c r="H17" s="151">
        <v>2.5</v>
      </c>
    </row>
    <row r="18" spans="1:8" x14ac:dyDescent="0.2">
      <c r="A18" s="57"/>
      <c r="B18" s="45"/>
      <c r="C18" s="45"/>
      <c r="D18" s="52"/>
      <c r="E18" s="15"/>
      <c r="F18" s="15"/>
      <c r="G18" s="15"/>
      <c r="H18" s="58"/>
    </row>
    <row r="19" spans="1:8" x14ac:dyDescent="0.2">
      <c r="A19" s="8" t="s">
        <v>117</v>
      </c>
      <c r="B19" s="59" t="s">
        <v>118</v>
      </c>
      <c r="C19" s="60" t="s">
        <v>119</v>
      </c>
      <c r="D19" s="61" t="s">
        <v>129</v>
      </c>
      <c r="E19" s="8" t="s">
        <v>130</v>
      </c>
      <c r="F19" s="59" t="s">
        <v>131</v>
      </c>
      <c r="G19" s="62" t="s">
        <v>132</v>
      </c>
      <c r="H19" s="7" t="s">
        <v>8</v>
      </c>
    </row>
    <row r="20" spans="1:8" x14ac:dyDescent="0.2">
      <c r="A20" s="63"/>
      <c r="B20" s="64"/>
      <c r="C20" s="65"/>
      <c r="D20" s="66"/>
      <c r="E20" s="67"/>
      <c r="F20" s="68"/>
      <c r="G20" s="69"/>
      <c r="H20" s="70"/>
    </row>
    <row r="21" spans="1:8" x14ac:dyDescent="0.2">
      <c r="A21" s="71"/>
      <c r="B21" s="72"/>
      <c r="C21" s="73"/>
      <c r="D21" s="74"/>
      <c r="E21" s="75"/>
      <c r="F21" s="76"/>
      <c r="G21" s="77"/>
      <c r="H21" s="78"/>
    </row>
    <row r="22" spans="1:8" x14ac:dyDescent="0.2">
      <c r="A22" s="8"/>
      <c r="B22" s="79"/>
      <c r="C22" s="80"/>
      <c r="D22" s="81"/>
      <c r="E22" s="82"/>
      <c r="F22" s="83"/>
      <c r="G22" s="84" t="str">
        <f>IF(E22&lt;&gt;0,F22/E22,"")</f>
        <v/>
      </c>
      <c r="H22" s="85"/>
    </row>
    <row r="23" spans="1:8" x14ac:dyDescent="0.2">
      <c r="A23" s="14"/>
      <c r="B23" s="15"/>
      <c r="C23" s="86"/>
      <c r="D23" s="87"/>
      <c r="E23" s="87"/>
      <c r="F23" s="88"/>
      <c r="G23" s="89"/>
      <c r="H23" s="58"/>
    </row>
    <row r="24" spans="1:8" ht="12.75" x14ac:dyDescent="0.2">
      <c r="A24" s="16" t="s">
        <v>120</v>
      </c>
      <c r="B24" s="90" t="s">
        <v>197</v>
      </c>
      <c r="C24" s="15"/>
      <c r="D24" s="15"/>
      <c r="E24" s="31" t="s">
        <v>121</v>
      </c>
      <c r="F24" s="91" t="e">
        <f>AVERAGE(F20:F23)</f>
        <v>#DIV/0!</v>
      </c>
      <c r="G24" s="92" t="e">
        <f>AVERAGE(G20:G23)</f>
        <v>#DIV/0!</v>
      </c>
      <c r="H24" s="58"/>
    </row>
    <row r="25" spans="1:8" ht="12.75" x14ac:dyDescent="0.2">
      <c r="A25" s="16" t="s">
        <v>122</v>
      </c>
      <c r="B25" s="93">
        <v>4000</v>
      </c>
      <c r="C25" s="15"/>
      <c r="D25" s="15"/>
      <c r="E25" s="31" t="s">
        <v>123</v>
      </c>
      <c r="F25" s="91" t="e">
        <f>STDEV(F20:F23)</f>
        <v>#DIV/0!</v>
      </c>
      <c r="G25" s="92" t="e">
        <f>STDEV(G20:G23)</f>
        <v>#DIV/0!</v>
      </c>
      <c r="H25" s="58"/>
    </row>
    <row r="26" spans="1:8" ht="12.75" x14ac:dyDescent="0.2">
      <c r="A26" s="94" t="s">
        <v>133</v>
      </c>
      <c r="B26" s="95">
        <v>600</v>
      </c>
      <c r="C26" s="15"/>
      <c r="D26" s="15"/>
      <c r="E26" s="31" t="s">
        <v>124</v>
      </c>
      <c r="F26" s="96" t="e">
        <f>F25/F24</f>
        <v>#DIV/0!</v>
      </c>
      <c r="G26" s="96" t="e">
        <f>G25/G24</f>
        <v>#DIV/0!</v>
      </c>
      <c r="H26" s="58"/>
    </row>
    <row r="27" spans="1:8" ht="12.75" x14ac:dyDescent="0.2">
      <c r="A27" s="16" t="s">
        <v>125</v>
      </c>
      <c r="B27" s="97">
        <v>2</v>
      </c>
      <c r="C27" s="15"/>
      <c r="D27" s="15"/>
      <c r="E27" s="98" t="s">
        <v>126</v>
      </c>
      <c r="F27" s="99" t="e">
        <f>(F24-D17)/F25</f>
        <v>#DIV/0!</v>
      </c>
      <c r="G27" s="99" t="e">
        <f>(H17-G24)/G25</f>
        <v>#DIV/0!</v>
      </c>
      <c r="H27" s="58"/>
    </row>
    <row r="28" spans="1:8" ht="12.75" x14ac:dyDescent="0.2">
      <c r="A28" s="14"/>
      <c r="B28" s="15"/>
      <c r="C28" s="15"/>
      <c r="D28" s="15"/>
      <c r="E28" s="55" t="s">
        <v>9</v>
      </c>
      <c r="F28" s="100" t="e">
        <f>IF(F27&gt;0.88,"erfüllt","nicht erfüllt")</f>
        <v>#DIV/0!</v>
      </c>
      <c r="G28" s="100" t="e">
        <f>IF(G27&gt;0.88,"erfüllt","nicht erfüllt")</f>
        <v>#DIV/0!</v>
      </c>
      <c r="H28" s="58"/>
    </row>
    <row r="29" spans="1:8" x14ac:dyDescent="0.2">
      <c r="A29" s="14"/>
      <c r="B29" s="15"/>
      <c r="C29" s="15"/>
      <c r="D29" s="15"/>
      <c r="E29" s="15"/>
      <c r="F29" s="15"/>
      <c r="G29" s="15"/>
      <c r="H29" s="58"/>
    </row>
    <row r="30" spans="1:8" s="56" customFormat="1" ht="12.75" x14ac:dyDescent="0.2">
      <c r="A30" s="36"/>
      <c r="B30" s="35"/>
      <c r="C30" s="35"/>
      <c r="D30" s="55" t="s">
        <v>127</v>
      </c>
      <c r="E30" s="101">
        <v>41879.414814814816</v>
      </c>
      <c r="F30" s="38" t="s">
        <v>128</v>
      </c>
      <c r="G30" s="42"/>
      <c r="H30" s="39"/>
    </row>
    <row r="31" spans="1:8" x14ac:dyDescent="0.2">
      <c r="A31" s="22"/>
      <c r="B31" s="23"/>
      <c r="C31" s="23"/>
      <c r="D31" s="23"/>
      <c r="E31" s="23"/>
      <c r="F31" s="23"/>
      <c r="G31" s="23"/>
      <c r="H31" s="102"/>
    </row>
  </sheetData>
  <dataConsolidate/>
  <customSheetViews>
    <customSheetView guid="{D8CBD239-F8EA-46AC-9680-E73F6695D29C}" showPageBreaks="1" showGridLines="0" printArea="1">
      <pageMargins left="0.78740157480314965" right="0.39370078740157483" top="0.27559055118110237" bottom="0.27559055118110237" header="0.11811023622047245" footer="0.11811023622047245"/>
      <printOptions horizontalCentered="1"/>
      <pageSetup paperSize="9" orientation="portrait" r:id="rId1"/>
      <headerFooter alignWithMargins="0"/>
    </customSheetView>
  </customSheetViews>
  <mergeCells count="2">
    <mergeCell ref="A6:H6"/>
    <mergeCell ref="A7:H7"/>
  </mergeCells>
  <phoneticPr fontId="3" type="noConversion"/>
  <printOptions horizontalCentered="1"/>
  <pageMargins left="0.78740157480314965" right="0.39370078740157483" top="0.27559055118110237" bottom="0.27559055118110237" header="0.11811023622047245" footer="0.1181102362204724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4530" r:id="rId5" name="Button 2">
              <controlPr defaultSize="0" print="0" autoFill="0" autoPict="0" macro="[0]!KarteLesen">
                <anchor moveWithCells="1">
                  <from>
                    <xdr:col>2</xdr:col>
                    <xdr:colOff>581025</xdr:colOff>
                    <xdr:row>0</xdr:row>
                    <xdr:rowOff>47625</xdr:rowOff>
                  </from>
                  <to>
                    <xdr:col>3</xdr:col>
                    <xdr:colOff>676275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44</vt:i4>
      </vt:variant>
    </vt:vector>
  </HeadingPairs>
  <TitlesOfParts>
    <vt:vector size="47" baseType="lpstr">
      <vt:lpstr>-</vt:lpstr>
      <vt:lpstr>AX01 (0)</vt:lpstr>
      <vt:lpstr>Statistik stat</vt:lpstr>
      <vt:lpstr>'AX01 (0)'!_Auftraggeber</vt:lpstr>
      <vt:lpstr>'AX01 (0)'!_cAnixMapLeft</vt:lpstr>
      <vt:lpstr>'AX01 (0)'!_cAnixMapRight</vt:lpstr>
      <vt:lpstr>'AX01 (0)'!_cHoch</vt:lpstr>
      <vt:lpstr>'AX01 (0)'!_cLat</vt:lpstr>
      <vt:lpstr>'AX01 (0)'!_Client</vt:lpstr>
      <vt:lpstr>'AX01 (0)'!_cLon</vt:lpstr>
      <vt:lpstr>'AX01 (0)'!_cRechts</vt:lpstr>
      <vt:lpstr>'AX01 (0)'!_cZone</vt:lpstr>
      <vt:lpstr>'AX01 (0)'!_Datensatznummer</vt:lpstr>
      <vt:lpstr>'AX01 (0)'!_Geraetenummer</vt:lpstr>
      <vt:lpstr>'AX01 (0)'!_Hebelarm</vt:lpstr>
      <vt:lpstr>'AX01 (0)'!_Kartennummer</vt:lpstr>
      <vt:lpstr>'AX01 (0)'!_Lat</vt:lpstr>
      <vt:lpstr>'AX01 (0)'!_Lon</vt:lpstr>
      <vt:lpstr>'AX01 (0)'!_MessDatum</vt:lpstr>
      <vt:lpstr>'AX01 (0)'!_MessDatum1</vt:lpstr>
      <vt:lpstr>'AX01 (0)'!_MessTab0</vt:lpstr>
      <vt:lpstr>'AX01 (0)'!_MessTab1</vt:lpstr>
      <vt:lpstr>'AX01 (0)'!_MessTab2</vt:lpstr>
      <vt:lpstr>'AX01 (0)'!_MessTab3</vt:lpstr>
      <vt:lpstr>'AX01 (0)'!_MessTab4</vt:lpstr>
      <vt:lpstr>'AX01 (0)'!_Parameter0</vt:lpstr>
      <vt:lpstr>'AX01 (0)'!_Parameter1</vt:lpstr>
      <vt:lpstr>'AX01 (0)'!_Parameter2</vt:lpstr>
      <vt:lpstr>'AX01 (0)'!_Parameter3</vt:lpstr>
      <vt:lpstr>'AX01 (0)'!_Parameter4</vt:lpstr>
      <vt:lpstr>'AX01 (0)'!_PlattenDurchmesser</vt:lpstr>
      <vt:lpstr>'-'!Druckbereich</vt:lpstr>
      <vt:lpstr>'AX01 (0)'!Druckbereich</vt:lpstr>
      <vt:lpstr>'Statistik stat'!Druckbereich</vt:lpstr>
      <vt:lpstr>'AX01 (0)'!MessDia0</vt:lpstr>
      <vt:lpstr>'Statistik stat'!s_Auftraggeber</vt:lpstr>
      <vt:lpstr>'-'!s_Com</vt:lpstr>
      <vt:lpstr>'-'!s_Dll</vt:lpstr>
      <vt:lpstr>'Statistik stat'!s_Geraetenummer</vt:lpstr>
      <vt:lpstr>'Statistik stat'!s_Hebelarm</vt:lpstr>
      <vt:lpstr>'Statistik stat'!s_Kartennummer</vt:lpstr>
      <vt:lpstr>'Statistik stat'!s_MessDatum</vt:lpstr>
      <vt:lpstr>'-'!s_Mode</vt:lpstr>
      <vt:lpstr>'Statistik stat'!s_PlattenDurchmesser</vt:lpstr>
      <vt:lpstr>'Statistik stat'!s_Tab</vt:lpstr>
      <vt:lpstr>'-'!s_Translation</vt:lpstr>
      <vt:lpstr>'Statistik stat'!s_Typ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anix</dc:creator>
  <cp:lastModifiedBy>anix</cp:lastModifiedBy>
  <cp:lastPrinted>2017-09-15T08:43:13Z</cp:lastPrinted>
  <dcterms:created xsi:type="dcterms:W3CDTF">2002-04-06T14:31:40Z</dcterms:created>
  <dcterms:modified xsi:type="dcterms:W3CDTF">2026-06-26T16:47:43Z</dcterms:modified>
</cp:coreProperties>
</file>