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template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vbaProject.bin" ContentType="application/vnd.ms-office.vbaProject"/>
  <Override PartName="/xl/charts/chart1.xml" ContentType="application/vnd.openxmlformats-officedocument.drawingml.chart+xml"/>
  <Override PartName="/xl/externalLinks/externalLink1.xml" ContentType="application/vnd.openxmlformats-officedocument.spreadsheetml.externalLink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vbaProjectSignature.bin" ContentType="application/vnd.ms-office.vbaProjectSignature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 codeName="{28389E77-7640-9E18-AD5C-E98E2F4A8B83}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anix\Documents\Benutzerdefinierte Office-Vorlagen\"/>
    </mc:Choice>
  </mc:AlternateContent>
  <xr:revisionPtr revIDLastSave="0" documentId="8_{8C8FA935-B7C4-444A-9CAF-EC3ABF8BF5BA}" xr6:coauthVersionLast="47" xr6:coauthVersionMax="47" xr10:uidLastSave="{00000000-0000-0000-0000-000000000000}"/>
  <bookViews>
    <workbookView xWindow="2595" yWindow="3030" windowWidth="15660" windowHeight="14970" firstSheet="1" activeTab="1" xr2:uid="{00000000-000D-0000-FFFF-FFFF00000000}"/>
  </bookViews>
  <sheets>
    <sheet name="-" sheetId="8" state="hidden" r:id="rId1"/>
    <sheet name="AX01 (0)" sheetId="10" r:id="rId2"/>
    <sheet name="Statistik stat" sheetId="9" r:id="rId3"/>
  </sheets>
  <functionGroups builtInGroupCount="19"/>
  <externalReferences>
    <externalReference r:id="rId4"/>
  </externalReferences>
  <definedNames>
    <definedName name="_Auftraggeber" localSheetId="1">'AX01 (0)'!$B$9</definedName>
    <definedName name="_Auftraggeber" localSheetId="2">#REF!</definedName>
    <definedName name="_Auftraggeber">#REF!</definedName>
    <definedName name="_Client" localSheetId="1">'AX01 (0)'!$B$12</definedName>
    <definedName name="_Client">#REF!</definedName>
    <definedName name="_Datensatznummer" localSheetId="1">'AX01 (0)'!$D$65</definedName>
    <definedName name="_Datensatznummer" localSheetId="2">#REF!</definedName>
    <definedName name="_Datensatznummer">#REF!</definedName>
    <definedName name="_Evd" localSheetId="1">#REF!</definedName>
    <definedName name="_Evd" localSheetId="2">#REF!</definedName>
    <definedName name="_Evd">#REF!</definedName>
    <definedName name="_GeMittel" localSheetId="1">#REF!</definedName>
    <definedName name="_GeMittel" localSheetId="2">#REF!</definedName>
    <definedName name="_GeMittel">#REF!</definedName>
    <definedName name="_Geraetenummer" localSheetId="1">'AX01 (0)'!$D$64</definedName>
    <definedName name="_Geraetenummer" localSheetId="2">#REF!</definedName>
    <definedName name="_Geraetenummer">#REF!</definedName>
    <definedName name="_Hebelarm" localSheetId="1">'AX01 (0)'!$D$61</definedName>
    <definedName name="_Hebelarm">#REF!</definedName>
    <definedName name="_Kartennummer" localSheetId="1">'AX01 (0)'!$D$66</definedName>
    <definedName name="_Kartennummer" localSheetId="2">#REF!</definedName>
    <definedName name="_Kartennummer">#REF!</definedName>
    <definedName name="_Kurve0" localSheetId="1">#REF!</definedName>
    <definedName name="_Kurve0" localSheetId="2">#REF!</definedName>
    <definedName name="_Kurve0">#REF!</definedName>
    <definedName name="_Kurve1" localSheetId="1">#REF!</definedName>
    <definedName name="_Kurve1" localSheetId="2">#REF!</definedName>
    <definedName name="_Kurve1">#REF!</definedName>
    <definedName name="_Kurve10">#REF!</definedName>
    <definedName name="_Kurve2" localSheetId="1">#REF!</definedName>
    <definedName name="_Kurve2" localSheetId="2">#REF!</definedName>
    <definedName name="_Kurve2">#REF!</definedName>
    <definedName name="_Kurve3">#REF!</definedName>
    <definedName name="_Kurve4">#REF!</definedName>
    <definedName name="_Kurve5">#REF!</definedName>
    <definedName name="_Kurve6">#REF!</definedName>
    <definedName name="_Kurve7">#REF!</definedName>
    <definedName name="_Kurve8">#REF!</definedName>
    <definedName name="_Kurve9">#REF!</definedName>
    <definedName name="_MessDatum" localSheetId="1">'AX01 (0)'!$D$62</definedName>
    <definedName name="_MessDatum" localSheetId="2">#REF!</definedName>
    <definedName name="_MessDatum">#REF!</definedName>
    <definedName name="_MessDatum1" localSheetId="1">'AX01 (0)'!$D$63</definedName>
    <definedName name="_MessDatum1">#REF!</definedName>
    <definedName name="_MessTab0" localSheetId="1">'AX01 (0)'!$A$36:$C$36</definedName>
    <definedName name="_MessTab0" localSheetId="2">#REF!</definedName>
    <definedName name="_MessTab0">#REF!</definedName>
    <definedName name="_MessTab1" localSheetId="1">'AX01 (0)'!$A$38:$C$38</definedName>
    <definedName name="_MessTab1">#REF!</definedName>
    <definedName name="_MessTab2" localSheetId="1">'AX01 (0)'!$A$40:$C$40</definedName>
    <definedName name="_MessTab2">#REF!</definedName>
    <definedName name="_MessTab3" localSheetId="1">'AX01 (0)'!$A$42:$C$42</definedName>
    <definedName name="_MessTab3">#REF!</definedName>
    <definedName name="_MessTab4" localSheetId="1">'AX01 (0)'!$A$44:$C$44</definedName>
    <definedName name="_MessTab4">#REF!</definedName>
    <definedName name="_MessZeit" localSheetId="0">'[1]AX01 (0)'!#REF!</definedName>
    <definedName name="_MessZeit" localSheetId="1">'AX01 (0)'!#REF!</definedName>
    <definedName name="_MessZeit" localSheetId="2">'AX01 (0)'!#REF!</definedName>
    <definedName name="_MessZeit">#REF!</definedName>
    <definedName name="_MessZeit1" localSheetId="0">'[1]AX01 (0)'!#REF!</definedName>
    <definedName name="_MessZeit1" localSheetId="1">'AX01 (0)'!#REF!</definedName>
    <definedName name="_MessZeit1" localSheetId="2">'AX01 (0)'!#REF!</definedName>
    <definedName name="_MessZeit1">#REF!</definedName>
    <definedName name="_Parameter0" localSheetId="1">'AX01 (0)'!$C$54</definedName>
    <definedName name="_Parameter0">#REF!</definedName>
    <definedName name="_Parameter1" localSheetId="1">'AX01 (0)'!$C$55</definedName>
    <definedName name="_Parameter1">#REF!</definedName>
    <definedName name="_Parameter2" localSheetId="1">'AX01 (0)'!$C$56</definedName>
    <definedName name="_Parameter2">#REF!</definedName>
    <definedName name="_Parameter3" localSheetId="1">'AX01 (0)'!$C$57</definedName>
    <definedName name="_Parameter3">#REF!</definedName>
    <definedName name="_Parameter4" localSheetId="1">'AX01 (0)'!$C$58</definedName>
    <definedName name="_Parameter4">#REF!</definedName>
    <definedName name="_PlattenDurchmesser" localSheetId="1">'AX01 (0)'!$D$60</definedName>
    <definedName name="_PlattenDurchmesser">#REF!</definedName>
    <definedName name="_sdv" localSheetId="1">#REF!</definedName>
    <definedName name="_sdv" localSheetId="2">#REF!</definedName>
    <definedName name="_sdv">#REF!</definedName>
    <definedName name="_Typ" localSheetId="1">#REF!</definedName>
    <definedName name="_Typ" localSheetId="2">#REF!</definedName>
    <definedName name="_Typ">#REF!</definedName>
    <definedName name="_WegMittel" localSheetId="1">#REF!</definedName>
    <definedName name="_WegMittel" localSheetId="2">#REF!</definedName>
    <definedName name="_WegMittel">#REF!</definedName>
    <definedName name="_xlnm.Print_Area" localSheetId="0">'-'!$A$1:$I$1</definedName>
    <definedName name="_xlnm.Print_Area" localSheetId="1">'AX01 (0)'!$A$1:$H$46</definedName>
    <definedName name="_xlnm.Print_Area" localSheetId="2">'Statistik stat'!$A$1:$H$31</definedName>
    <definedName name="MessDia0" localSheetId="1">'AX01 (0)'!$B$35:$C$36</definedName>
    <definedName name="MessDia0">#REF!</definedName>
    <definedName name="s_Auftraggeber" localSheetId="0">'-'!#REF!</definedName>
    <definedName name="s_Auftraggeber" localSheetId="2">'Statistik stat'!$B$11</definedName>
    <definedName name="s_Auftraggeber">#REF!</definedName>
    <definedName name="s_Com" localSheetId="0">'-'!$B$5</definedName>
    <definedName name="s_Com" localSheetId="2">'Statistik stat'!#REF!</definedName>
    <definedName name="s_Com">#REF!</definedName>
    <definedName name="s_Datensatznummer" localSheetId="0">'-'!#REF!</definedName>
    <definedName name="s_Datensatznummer" localSheetId="2">'Statistik stat'!#REF!</definedName>
    <definedName name="s_Datensatznummer">#REF!</definedName>
    <definedName name="s_Dll" localSheetId="0">'-'!$B$7</definedName>
    <definedName name="s_Dll" localSheetId="2">'Statistik stat'!#REF!</definedName>
    <definedName name="s_Dll">#REF!</definedName>
    <definedName name="s_Geraetenummer" localSheetId="0">'-'!#REF!</definedName>
    <definedName name="s_Geraetenummer" localSheetId="2">'Statistik stat'!$B$25</definedName>
    <definedName name="s_Geraetenummer">#REF!</definedName>
    <definedName name="s_Hebelarm" localSheetId="1">'Statistik stat'!$B$27</definedName>
    <definedName name="s_Hebelarm" localSheetId="2">'Statistik stat'!$B$27</definedName>
    <definedName name="s_Hebelarm">#REF!</definedName>
    <definedName name="s_Kartennummer" localSheetId="0">'-'!#REF!</definedName>
    <definedName name="s_Kartennummer" localSheetId="2">'Statistik stat'!$B$24</definedName>
    <definedName name="s_Kartennummer">#REF!</definedName>
    <definedName name="s_MessDatum" localSheetId="0">'-'!#REF!</definedName>
    <definedName name="s_MessDatum" localSheetId="2">'Statistik stat'!$E$30</definedName>
    <definedName name="s_MessDatum">#REF!</definedName>
    <definedName name="s_Mode" localSheetId="0">'-'!$B$6</definedName>
    <definedName name="s_Mode" localSheetId="2">'Statistik stat'!#REF!</definedName>
    <definedName name="s_Mode">#REF!</definedName>
    <definedName name="s_PlattenDurchmesser" localSheetId="1">'Statistik stat'!$B$26</definedName>
    <definedName name="s_PlattenDurchmesser" localSheetId="2">'Statistik stat'!$B$26</definedName>
    <definedName name="s_PlattenDurchmesser">#REF!</definedName>
    <definedName name="s_Tab" localSheetId="0">'-'!#REF!</definedName>
    <definedName name="s_Tab" localSheetId="2">'Statistik stat'!$A$21:$H$21</definedName>
    <definedName name="s_Tab">#REF!</definedName>
    <definedName name="s_Translation" localSheetId="0">'-'!$A$9</definedName>
    <definedName name="s_Translation" localSheetId="2">'Statistik stat'!#REF!</definedName>
    <definedName name="s_Translation">#REF!</definedName>
    <definedName name="s_Typ" localSheetId="0">'-'!#REF!</definedName>
    <definedName name="s_Typ" localSheetId="2">'Statistik stat'!$B$26</definedName>
    <definedName name="s_Ty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10" l="1"/>
  <c r="G16" i="10"/>
  <c r="F2" i="10"/>
  <c r="F3" i="10"/>
  <c r="F4" i="10"/>
  <c r="B9" i="10"/>
  <c r="H9" i="10"/>
  <c r="B10" i="10"/>
  <c r="H10" i="10"/>
  <c r="B11" i="10"/>
  <c r="H11" i="10"/>
  <c r="B19" i="10" s="1"/>
  <c r="B12" i="10"/>
  <c r="H12" i="10"/>
  <c r="B13" i="10"/>
  <c r="H13" i="10"/>
  <c r="B14" i="10"/>
  <c r="H14" i="10"/>
  <c r="A6" i="10" s="1"/>
  <c r="B15" i="10"/>
  <c r="H15" i="10"/>
  <c r="B18" i="10"/>
  <c r="B20" i="10"/>
  <c r="C24" i="10"/>
  <c r="D24" i="10"/>
  <c r="E24" i="10"/>
  <c r="F24" i="10"/>
  <c r="H24" i="10" s="1"/>
  <c r="C25" i="10"/>
  <c r="D25" i="10"/>
  <c r="E25" i="10"/>
  <c r="F25" i="10"/>
  <c r="G25" i="10"/>
  <c r="G24" i="10" s="1"/>
  <c r="H25" i="10"/>
  <c r="G26" i="10"/>
  <c r="C27" i="10"/>
  <c r="D27" i="10"/>
  <c r="E27" i="10"/>
  <c r="F27" i="10"/>
  <c r="B27" i="10" s="1"/>
  <c r="F28" i="10"/>
  <c r="B28" i="10" s="1"/>
  <c r="A37" i="10"/>
  <c r="A39" i="10"/>
  <c r="A41" i="10"/>
  <c r="A43" i="10"/>
  <c r="B51" i="10"/>
  <c r="C51" i="10"/>
  <c r="E51" i="10" s="1"/>
  <c r="D51" i="10"/>
  <c r="F51" i="10"/>
  <c r="D79" i="10"/>
  <c r="E79" i="10" s="1"/>
  <c r="F79" i="10"/>
  <c r="G79" i="10"/>
  <c r="H79" i="10"/>
  <c r="I79" i="10"/>
  <c r="J79" i="10"/>
  <c r="K79" i="10"/>
  <c r="L79" i="10"/>
  <c r="M79" i="10"/>
  <c r="D80" i="10"/>
  <c r="E80" i="10"/>
  <c r="F80" i="10"/>
  <c r="G80" i="10"/>
  <c r="H80" i="10"/>
  <c r="I80" i="10"/>
  <c r="J80" i="10"/>
  <c r="K80" i="10"/>
  <c r="L80" i="10"/>
  <c r="M80" i="10"/>
  <c r="D81" i="10"/>
  <c r="E81" i="10"/>
  <c r="F81" i="10"/>
  <c r="G81" i="10"/>
  <c r="H81" i="10"/>
  <c r="I81" i="10"/>
  <c r="J81" i="10"/>
  <c r="K81" i="10"/>
  <c r="L81" i="10"/>
  <c r="M81" i="10"/>
  <c r="D82" i="10"/>
  <c r="E82" i="10"/>
  <c r="F82" i="10"/>
  <c r="G82" i="10"/>
  <c r="H82" i="10"/>
  <c r="I82" i="10"/>
  <c r="J82" i="10"/>
  <c r="K82" i="10"/>
  <c r="L82" i="10"/>
  <c r="M82" i="10"/>
  <c r="D83" i="10"/>
  <c r="E83" i="10"/>
  <c r="F83" i="10"/>
  <c r="G83" i="10"/>
  <c r="H83" i="10"/>
  <c r="I83" i="10"/>
  <c r="J83" i="10"/>
  <c r="K83" i="10"/>
  <c r="L83" i="10"/>
  <c r="M83" i="10"/>
  <c r="D84" i="10"/>
  <c r="E84" i="10"/>
  <c r="F84" i="10"/>
  <c r="G84" i="10"/>
  <c r="H84" i="10"/>
  <c r="I84" i="10"/>
  <c r="J84" i="10"/>
  <c r="K84" i="10"/>
  <c r="L84" i="10"/>
  <c r="M84" i="10"/>
  <c r="D85" i="10"/>
  <c r="E85" i="10"/>
  <c r="F85" i="10"/>
  <c r="G85" i="10"/>
  <c r="H85" i="10"/>
  <c r="I85" i="10"/>
  <c r="J85" i="10"/>
  <c r="K85" i="10"/>
  <c r="L85" i="10"/>
  <c r="M85" i="10"/>
  <c r="D86" i="10"/>
  <c r="E86" i="10"/>
  <c r="F86" i="10"/>
  <c r="G86" i="10"/>
  <c r="H86" i="10"/>
  <c r="I86" i="10"/>
  <c r="J86" i="10"/>
  <c r="K86" i="10"/>
  <c r="L86" i="10"/>
  <c r="M86" i="10"/>
  <c r="D87" i="10"/>
  <c r="E87" i="10"/>
  <c r="F87" i="10"/>
  <c r="G87" i="10"/>
  <c r="H87" i="10"/>
  <c r="I87" i="10"/>
  <c r="J87" i="10"/>
  <c r="K87" i="10"/>
  <c r="L87" i="10"/>
  <c r="M87" i="10"/>
  <c r="D88" i="10"/>
  <c r="E88" i="10"/>
  <c r="F88" i="10"/>
  <c r="G88" i="10"/>
  <c r="H88" i="10"/>
  <c r="I88" i="10"/>
  <c r="J88" i="10"/>
  <c r="K88" i="10"/>
  <c r="L88" i="10"/>
  <c r="M88" i="10"/>
  <c r="D89" i="10"/>
  <c r="E89" i="10"/>
  <c r="F89" i="10"/>
  <c r="G89" i="10"/>
  <c r="H89" i="10"/>
  <c r="I89" i="10"/>
  <c r="J89" i="10"/>
  <c r="K89" i="10"/>
  <c r="L89" i="10"/>
  <c r="M89" i="10"/>
  <c r="D90" i="10"/>
  <c r="E90" i="10"/>
  <c r="F90" i="10"/>
  <c r="G90" i="10"/>
  <c r="H90" i="10"/>
  <c r="I90" i="10"/>
  <c r="J90" i="10"/>
  <c r="K90" i="10"/>
  <c r="L90" i="10"/>
  <c r="M90" i="10"/>
  <c r="D91" i="10"/>
  <c r="E91" i="10"/>
  <c r="F91" i="10"/>
  <c r="G91" i="10"/>
  <c r="H91" i="10"/>
  <c r="I91" i="10"/>
  <c r="J91" i="10"/>
  <c r="K91" i="10"/>
  <c r="L91" i="10"/>
  <c r="M91" i="10"/>
  <c r="D92" i="10"/>
  <c r="E92" i="10"/>
  <c r="F92" i="10"/>
  <c r="G92" i="10"/>
  <c r="H92" i="10"/>
  <c r="I92" i="10"/>
  <c r="J92" i="10"/>
  <c r="K92" i="10"/>
  <c r="L92" i="10"/>
  <c r="M92" i="10"/>
  <c r="D93" i="10"/>
  <c r="E93" i="10"/>
  <c r="F93" i="10"/>
  <c r="G93" i="10"/>
  <c r="H93" i="10"/>
  <c r="I93" i="10"/>
  <c r="J93" i="10"/>
  <c r="K93" i="10"/>
  <c r="L93" i="10"/>
  <c r="M93" i="10"/>
  <c r="D94" i="10"/>
  <c r="E94" i="10"/>
  <c r="F94" i="10"/>
  <c r="G94" i="10"/>
  <c r="H94" i="10"/>
  <c r="I94" i="10"/>
  <c r="J94" i="10"/>
  <c r="K94" i="10"/>
  <c r="L94" i="10"/>
  <c r="M94" i="10"/>
  <c r="D95" i="10"/>
  <c r="E95" i="10"/>
  <c r="F95" i="10"/>
  <c r="G95" i="10"/>
  <c r="H95" i="10"/>
  <c r="I95" i="10"/>
  <c r="J95" i="10"/>
  <c r="K95" i="10"/>
  <c r="L95" i="10"/>
  <c r="M95" i="10"/>
  <c r="D96" i="10"/>
  <c r="E96" i="10"/>
  <c r="F96" i="10"/>
  <c r="G96" i="10"/>
  <c r="H96" i="10"/>
  <c r="I96" i="10"/>
  <c r="J96" i="10"/>
  <c r="K96" i="10"/>
  <c r="L96" i="10"/>
  <c r="M96" i="10"/>
  <c r="D97" i="10"/>
  <c r="E97" i="10"/>
  <c r="F97" i="10"/>
  <c r="G97" i="10"/>
  <c r="H97" i="10"/>
  <c r="I97" i="10"/>
  <c r="J97" i="10"/>
  <c r="K97" i="10"/>
  <c r="L97" i="10"/>
  <c r="M97" i="10"/>
  <c r="D98" i="10"/>
  <c r="E98" i="10"/>
  <c r="F98" i="10"/>
  <c r="G98" i="10"/>
  <c r="H98" i="10"/>
  <c r="I98" i="10"/>
  <c r="J98" i="10"/>
  <c r="K98" i="10"/>
  <c r="L98" i="10"/>
  <c r="M98" i="10"/>
  <c r="D99" i="10"/>
  <c r="E99" i="10"/>
  <c r="F99" i="10"/>
  <c r="G99" i="10"/>
  <c r="H99" i="10"/>
  <c r="I99" i="10" s="1"/>
  <c r="J99" i="10"/>
  <c r="K99" i="10"/>
  <c r="L99" i="10"/>
  <c r="M99" i="10"/>
  <c r="D100" i="10"/>
  <c r="E100" i="10"/>
  <c r="F100" i="10"/>
  <c r="G100" i="10"/>
  <c r="H100" i="10"/>
  <c r="I100" i="10"/>
  <c r="J100" i="10"/>
  <c r="K100" i="10" s="1"/>
  <c r="L100" i="10"/>
  <c r="M100" i="10"/>
  <c r="D101" i="10"/>
  <c r="E101" i="10"/>
  <c r="F101" i="10"/>
  <c r="G101" i="10"/>
  <c r="H101" i="10"/>
  <c r="I101" i="10"/>
  <c r="J101" i="10"/>
  <c r="K101" i="10"/>
  <c r="L101" i="10"/>
  <c r="M101" i="10" s="1"/>
  <c r="D102" i="10"/>
  <c r="E102" i="10"/>
  <c r="F102" i="10"/>
  <c r="G102" i="10"/>
  <c r="H102" i="10"/>
  <c r="I102" i="10"/>
  <c r="J102" i="10"/>
  <c r="K102" i="10"/>
  <c r="L102" i="10"/>
  <c r="M102" i="10"/>
  <c r="D103" i="10"/>
  <c r="E103" i="10" s="1"/>
  <c r="F103" i="10"/>
  <c r="G103" i="10"/>
  <c r="H103" i="10"/>
  <c r="I103" i="10"/>
  <c r="J103" i="10"/>
  <c r="K103" i="10"/>
  <c r="L103" i="10"/>
  <c r="M103" i="10"/>
  <c r="D104" i="10"/>
  <c r="E104" i="10"/>
  <c r="F104" i="10"/>
  <c r="G104" i="10" s="1"/>
  <c r="H104" i="10"/>
  <c r="I104" i="10"/>
  <c r="J104" i="10"/>
  <c r="K104" i="10"/>
  <c r="L104" i="10"/>
  <c r="M104" i="10"/>
  <c r="D105" i="10"/>
  <c r="E105" i="10"/>
  <c r="F105" i="10"/>
  <c r="G105" i="10"/>
  <c r="H105" i="10"/>
  <c r="I105" i="10" s="1"/>
  <c r="J105" i="10"/>
  <c r="K105" i="10"/>
  <c r="L105" i="10"/>
  <c r="M105" i="10"/>
  <c r="D106" i="10"/>
  <c r="E106" i="10"/>
  <c r="F106" i="10"/>
  <c r="G106" i="10"/>
  <c r="H106" i="10"/>
  <c r="I106" i="10"/>
  <c r="J106" i="10"/>
  <c r="K106" i="10" s="1"/>
  <c r="L106" i="10"/>
  <c r="M106" i="10"/>
  <c r="D107" i="10"/>
  <c r="E107" i="10"/>
  <c r="F107" i="10"/>
  <c r="G107" i="10"/>
  <c r="H107" i="10"/>
  <c r="I107" i="10"/>
  <c r="J107" i="10"/>
  <c r="K107" i="10"/>
  <c r="L107" i="10"/>
  <c r="M107" i="10" s="1"/>
  <c r="D108" i="10"/>
  <c r="E108" i="10"/>
  <c r="F108" i="10"/>
  <c r="G108" i="10"/>
  <c r="H108" i="10"/>
  <c r="I108" i="10"/>
  <c r="J108" i="10"/>
  <c r="K108" i="10"/>
  <c r="L108" i="10"/>
  <c r="M108" i="10"/>
  <c r="D109" i="10"/>
  <c r="E109" i="10" s="1"/>
  <c r="F109" i="10"/>
  <c r="G109" i="10"/>
  <c r="H109" i="10"/>
  <c r="I109" i="10"/>
  <c r="J109" i="10"/>
  <c r="K109" i="10"/>
  <c r="L109" i="10"/>
  <c r="M109" i="10"/>
  <c r="G22" i="9"/>
  <c r="F24" i="9"/>
  <c r="F25" i="9"/>
  <c r="F27" i="9" l="1"/>
  <c r="F28" i="9" s="1"/>
  <c r="G25" i="9"/>
  <c r="G24" i="9"/>
  <c r="F26" i="9"/>
  <c r="F26" i="10"/>
  <c r="H26" i="10" s="1"/>
  <c r="G27" i="9" l="1"/>
  <c r="G28" i="9" s="1"/>
  <c r="G26" i="9"/>
</calcChain>
</file>

<file path=xl/sharedStrings.xml><?xml version="1.0" encoding="utf-8"?>
<sst xmlns="http://schemas.openxmlformats.org/spreadsheetml/2006/main" count="206" uniqueCount="190">
  <si>
    <t>Auftraggeber:</t>
  </si>
  <si>
    <t>Prüftiefe:</t>
  </si>
  <si>
    <t>Bemerkungen:</t>
  </si>
  <si>
    <t>Gerätenummer:</t>
  </si>
  <si>
    <t>Kartennummer:</t>
  </si>
  <si>
    <t>Datum:</t>
  </si>
  <si>
    <t>Setzung 
s [mm]</t>
  </si>
  <si>
    <t>Kurven</t>
  </si>
  <si>
    <t>Bemerkungen</t>
  </si>
  <si>
    <t xml:space="preserve">Die Prüfkriterien (Q&gt;0,88) sind </t>
  </si>
  <si>
    <t>Einstellungen:</t>
  </si>
  <si>
    <t>Com:</t>
  </si>
  <si>
    <t>Mode:</t>
  </si>
  <si>
    <t>ZFG2000 not found. Check serial settings. Switch it on.</t>
  </si>
  <si>
    <t>Card not found. Please insert card.</t>
  </si>
  <si>
    <t>Karte nicht gefunden. Bitte legen Sie eine Karte ein.</t>
  </si>
  <si>
    <t>zaioser.dll not found.</t>
  </si>
  <si>
    <t>zaioser.dll wurde nicht gefunden.</t>
  </si>
  <si>
    <t>ZFG2000 nicht gefunden. Überprüfen Sie, ob das Gerät eingeschaltet oder angeschlossen ist.</t>
  </si>
  <si>
    <t>Karte lesen ...</t>
  </si>
  <si>
    <t>records</t>
  </si>
  <si>
    <t>Datensätze</t>
  </si>
  <si>
    <t>Karte:</t>
  </si>
  <si>
    <t>Card:</t>
  </si>
  <si>
    <t>Bytes #</t>
  </si>
  <si>
    <t>Card not readable:</t>
  </si>
  <si>
    <t>Karte nicht lesbar:</t>
  </si>
  <si>
    <t>Reading raw data</t>
  </si>
  <si>
    <t>Rohdaten einlesen</t>
  </si>
  <si>
    <t>Reading</t>
  </si>
  <si>
    <t>Einlesen</t>
  </si>
  <si>
    <t>record</t>
  </si>
  <si>
    <t>Datensatz</t>
  </si>
  <si>
    <t>Ready</t>
  </si>
  <si>
    <t>Fertig</t>
  </si>
  <si>
    <t>Reading card ...</t>
  </si>
  <si>
    <t>Reading failed</t>
  </si>
  <si>
    <t>Einlesen fehlgeschlagen.</t>
  </si>
  <si>
    <t>No data available</t>
  </si>
  <si>
    <t>Keine Daten vorhanden</t>
  </si>
  <si>
    <t>Save raw data as</t>
  </si>
  <si>
    <t>Rohdaten speichern unter</t>
  </si>
  <si>
    <t>Excel was not able to create all requested sheets.</t>
  </si>
  <si>
    <t>Nicht alle Protokolle wurden angelegt</t>
  </si>
  <si>
    <t>Sie arbeiten mit der Vorlage. Übernehmen von Daten ist nicht möglich. Kopieren Sie die Datei in das Office-Vorlagenverzeichnis und öffnen Sie dann diese Vorlage über das Datei-Menu 'Neu'.</t>
  </si>
  <si>
    <t>You are working with the template (.xlt). It is not possible to use this function. Copy this template into the template directory of Microsoft Office and create a new file using the menu 'File-New' and choose this template there.</t>
  </si>
  <si>
    <t>Delete all data on the card?</t>
  </si>
  <si>
    <t>Alle Daten auf der Karte löschen?</t>
  </si>
  <si>
    <t>Card not formated. Please format (delete) card with the tester.</t>
  </si>
  <si>
    <t>Die Karte ist nicht formatiert. Bitte formatieren Sie die Karte im Gerät.</t>
  </si>
  <si>
    <t>Formating Failed</t>
  </si>
  <si>
    <t>Formatierung fehlgeschlagen</t>
  </si>
  <si>
    <t>Testing</t>
  </si>
  <si>
    <t>Teste</t>
  </si>
  <si>
    <t>Found</t>
  </si>
  <si>
    <t>Gefunden</t>
  </si>
  <si>
    <t>Karte lesen</t>
  </si>
  <si>
    <t>Karteninfo</t>
  </si>
  <si>
    <t>Daten-&gt;Excel</t>
  </si>
  <si>
    <t>Info</t>
  </si>
  <si>
    <t>Schließen</t>
  </si>
  <si>
    <t>Datei lesen</t>
  </si>
  <si>
    <t>Kartenleser</t>
  </si>
  <si>
    <t>ser. Schnittstelle:</t>
  </si>
  <si>
    <t>Alle</t>
  </si>
  <si>
    <t>Karte löschen</t>
  </si>
  <si>
    <t>Read card</t>
  </si>
  <si>
    <t>card info</t>
  </si>
  <si>
    <t>Data-&gt;Excel</t>
  </si>
  <si>
    <t>Close</t>
  </si>
  <si>
    <t>Read file</t>
  </si>
  <si>
    <t>card reader</t>
  </si>
  <si>
    <t>ser. interface:</t>
  </si>
  <si>
    <t>All</t>
  </si>
  <si>
    <t>Delete card</t>
  </si>
  <si>
    <t>Search</t>
  </si>
  <si>
    <t>Suchen</t>
  </si>
  <si>
    <t>Card reader</t>
  </si>
  <si>
    <t>card reader (scard)</t>
  </si>
  <si>
    <t>card reader (PC/SC)</t>
  </si>
  <si>
    <t>an internal error has occured</t>
  </si>
  <si>
    <t>No card inserted or card is not formated. Please format the card in the electronic measurement device.</t>
  </si>
  <si>
    <t>Kartenleser (scard)</t>
  </si>
  <si>
    <t>Kartenleser (PC/SC)</t>
  </si>
  <si>
    <t>Die Karte ist nicht eingelegt oder nicht formatiert. Bitte löschen (formatieren) Sie die Karte im elektronischen Meßgerät.</t>
  </si>
  <si>
    <t>Translations (0=off, 1,2,3..=aktive Sprachspalte)</t>
  </si>
  <si>
    <t>English</t>
  </si>
  <si>
    <t>Deutsch</t>
  </si>
  <si>
    <t>Dll:</t>
  </si>
  <si>
    <t>Bitte installieren sie die neueste Version der zaioser.dll!</t>
  </si>
  <si>
    <t>Please install the newest version of zaioser.dll!</t>
  </si>
  <si>
    <t>The card has been removed</t>
  </si>
  <si>
    <t>Es ist keine Karte eingelegt.</t>
  </si>
  <si>
    <t>nur in Statistik übernehmen</t>
  </si>
  <si>
    <t>transfer only to statistics</t>
  </si>
  <si>
    <t>COM1</t>
  </si>
  <si>
    <t>MCSCM.dll</t>
  </si>
  <si>
    <t>Unknown datasets (wrong device?).</t>
  </si>
  <si>
    <t>Unbekannte Datensätze (falscher Gerätetyp?).</t>
  </si>
  <si>
    <t>Es ist ein interner Fehler aufgetreten. Schliessen Sie den SmartcardManager im Systemtray!</t>
  </si>
  <si>
    <t>gauge (serial)</t>
  </si>
  <si>
    <t>Gerät (seriell)</t>
  </si>
  <si>
    <t>Prüfungs-Nr.:</t>
  </si>
  <si>
    <t>Anlage :</t>
  </si>
  <si>
    <t>zu :</t>
  </si>
  <si>
    <t xml:space="preserve">Statischer Plattendruckversuch, Statistische Auswertung </t>
  </si>
  <si>
    <t>Bestimmung des Verformungsmoduls gemäß  DIN18134-2001 und TP BF-StB, Teil E1: "Prüfung auf statistischer Grundlage - Stichprobenprüfpläne -", Ausgabe 1993, Einfachplan - Variablenprüfung; Prüfgerät: Plattendruckgerät AX01, Hersteller: Anix GmbH</t>
  </si>
  <si>
    <t>Bauvorhaben :</t>
  </si>
  <si>
    <t>Messstellen:</t>
  </si>
  <si>
    <t>Prüftiefen:</t>
  </si>
  <si>
    <t>Prüfschicht:</t>
  </si>
  <si>
    <t>Ausgef. auf:</t>
  </si>
  <si>
    <t>Plattenunterl.:</t>
  </si>
  <si>
    <t>Wetter/Temp.:</t>
  </si>
  <si>
    <t>Wassergehalt unter d. Platte:</t>
  </si>
  <si>
    <t>Vortag :</t>
  </si>
  <si>
    <t>Bemerkung :</t>
  </si>
  <si>
    <t>Prüfpunkt-Nr</t>
  </si>
  <si>
    <t>Messdatum</t>
  </si>
  <si>
    <t>Messzeit</t>
  </si>
  <si>
    <t>Kartennr::</t>
  </si>
  <si>
    <t>Arithmetisches Mittel der Stichprobe:</t>
  </si>
  <si>
    <t>Gerätenr::</t>
  </si>
  <si>
    <t>Standardabweichung:</t>
  </si>
  <si>
    <t>Variationskoeffizient:</t>
  </si>
  <si>
    <t>Hebelverhält.:</t>
  </si>
  <si>
    <t>Qualitätszahl Q:</t>
  </si>
  <si>
    <t>Barleben, den</t>
  </si>
  <si>
    <t>Bearbeiter:</t>
  </si>
  <si>
    <r>
      <t>Gefordertes Mindestquantil E</t>
    </r>
    <r>
      <rPr>
        <vertAlign val="subscript"/>
        <sz val="10"/>
        <rFont val="Arial"/>
        <family val="2"/>
      </rPr>
      <t>v2</t>
    </r>
    <r>
      <rPr>
        <sz val="10"/>
        <rFont val="Arial"/>
        <family val="2"/>
      </rPr>
      <t>:</t>
    </r>
  </si>
  <si>
    <r>
      <t>Gefordertes Höchstquantil E</t>
    </r>
    <r>
      <rPr>
        <vertAlign val="subscript"/>
        <sz val="10"/>
        <rFont val="Arial"/>
        <family val="2"/>
      </rPr>
      <t>v2</t>
    </r>
    <r>
      <rPr>
        <sz val="10"/>
        <rFont val="Arial"/>
        <family val="2"/>
      </rPr>
      <t>/E</t>
    </r>
    <r>
      <rPr>
        <vertAlign val="subscript"/>
        <sz val="10"/>
        <rFont val="Arial"/>
        <family val="2"/>
      </rPr>
      <t>v1</t>
    </r>
    <r>
      <rPr>
        <sz val="10"/>
        <rFont val="Arial"/>
        <family val="2"/>
      </rPr>
      <t>:</t>
    </r>
  </si>
  <si>
    <r>
      <t>s</t>
    </r>
    <r>
      <rPr>
        <vertAlign val="subscript"/>
        <sz val="8"/>
        <rFont val="Arial"/>
        <family val="2"/>
      </rPr>
      <t>1max</t>
    </r>
    <r>
      <rPr>
        <sz val="8"/>
        <rFont val="Arial"/>
        <family val="2"/>
      </rPr>
      <t xml:space="preserve"> [MN/m²]</t>
    </r>
  </si>
  <si>
    <r>
      <t>E</t>
    </r>
    <r>
      <rPr>
        <vertAlign val="subscript"/>
        <sz val="8"/>
        <rFont val="Arial"/>
        <family val="2"/>
      </rPr>
      <t>v1</t>
    </r>
    <r>
      <rPr>
        <sz val="8"/>
        <rFont val="Arial"/>
        <family val="2"/>
      </rPr>
      <t xml:space="preserve"> [MN/m²]</t>
    </r>
  </si>
  <si>
    <r>
      <t>E</t>
    </r>
    <r>
      <rPr>
        <vertAlign val="subscript"/>
        <sz val="8"/>
        <rFont val="Arial"/>
        <family val="2"/>
      </rPr>
      <t>v2</t>
    </r>
    <r>
      <rPr>
        <sz val="8"/>
        <rFont val="Arial"/>
        <family val="2"/>
      </rPr>
      <t xml:space="preserve">  [MN/m²]</t>
    </r>
  </si>
  <si>
    <r>
      <t>E</t>
    </r>
    <r>
      <rPr>
        <vertAlign val="subscript"/>
        <sz val="8"/>
        <rFont val="Arial"/>
        <family val="2"/>
      </rPr>
      <t>v2</t>
    </r>
    <r>
      <rPr>
        <sz val="8"/>
        <rFont val="Arial"/>
        <family val="2"/>
      </rPr>
      <t>/E</t>
    </r>
    <r>
      <rPr>
        <vertAlign val="subscript"/>
        <sz val="8"/>
        <rFont val="Arial"/>
        <family val="2"/>
      </rPr>
      <t>v1</t>
    </r>
  </si>
  <si>
    <r>
      <t>Ø</t>
    </r>
    <r>
      <rPr>
        <sz val="10"/>
        <rFont val="Arial"/>
        <family val="2"/>
      </rPr>
      <t>-</t>
    </r>
    <r>
      <rPr>
        <sz val="8"/>
        <rFont val="Arial"/>
        <family val="2"/>
      </rPr>
      <t>Platte:</t>
    </r>
  </si>
  <si>
    <t xml:space="preserve">
Prüfgerät: Plattendruckgerät AX01, Hersteller: Anix GmbH
Ausrüstung: induktiver Wegaufnehmer 15 mm, elektronischer Kraftaufnehmer 100 kN
</t>
  </si>
  <si>
    <t>Datensatz:</t>
  </si>
  <si>
    <t>Kartennr.:</t>
  </si>
  <si>
    <t>Versuchsbeginn:</t>
  </si>
  <si>
    <t>Auftraggeber :</t>
  </si>
  <si>
    <t>Versuchsende:</t>
  </si>
  <si>
    <t>Hebelverhältnis:</t>
  </si>
  <si>
    <t>Messstelle:</t>
  </si>
  <si>
    <t>Plattenunterlage:</t>
  </si>
  <si>
    <t>Wassergehalt unter der Platte:</t>
  </si>
  <si>
    <t>Stempel, Unterschrift:</t>
  </si>
  <si>
    <t>Ergebnisse</t>
  </si>
  <si>
    <t>Ist-Werte</t>
  </si>
  <si>
    <t>Sollwerte</t>
  </si>
  <si>
    <t>Bewertung</t>
  </si>
  <si>
    <t>Last-
stufe</t>
  </si>
  <si>
    <r>
      <t xml:space="preserve">Normalsp.
</t>
    </r>
    <r>
      <rPr>
        <sz val="8"/>
        <rFont val="Symbol"/>
        <family val="1"/>
        <charset val="2"/>
      </rPr>
      <t>s</t>
    </r>
    <r>
      <rPr>
        <vertAlign val="subscript"/>
        <sz val="6"/>
        <rFont val="Arial"/>
        <family val="2"/>
      </rPr>
      <t>o</t>
    </r>
    <r>
      <rPr>
        <sz val="6"/>
        <rFont val="Arial"/>
        <family val="2"/>
      </rPr>
      <t xml:space="preserve"> </t>
    </r>
    <r>
      <rPr>
        <sz val="8"/>
        <rFont val="Arial"/>
        <family val="2"/>
      </rPr>
      <t>[MN/m²]</t>
    </r>
  </si>
  <si>
    <t>Erstbelastung</t>
  </si>
  <si>
    <t>p</t>
  </si>
  <si>
    <t>q</t>
  </si>
  <si>
    <t>p/2</t>
  </si>
  <si>
    <t>Parameter</t>
  </si>
  <si>
    <t>a0</t>
  </si>
  <si>
    <t>a1</t>
  </si>
  <si>
    <t>a2</t>
  </si>
  <si>
    <t>Index</t>
  </si>
  <si>
    <r>
      <t>s</t>
    </r>
    <r>
      <rPr>
        <sz val="8"/>
        <rFont val="Arial"/>
        <family val="2"/>
      </rPr>
      <t>max</t>
    </r>
  </si>
  <si>
    <t>Ev</t>
  </si>
  <si>
    <t>Plattendurchmesser:</t>
  </si>
  <si>
    <t>Datum (Ende):</t>
  </si>
  <si>
    <t>Datensatznummer:</t>
  </si>
  <si>
    <t>Grenzwerte</t>
  </si>
  <si>
    <t>Ev2</t>
  </si>
  <si>
    <t>Ev2/Ev1</t>
  </si>
  <si>
    <t>Sigma</t>
  </si>
  <si>
    <t>_Erstbelastung_</t>
  </si>
  <si>
    <t>_Entlastung_</t>
  </si>
  <si>
    <t>_Zweitbelastung_</t>
  </si>
  <si>
    <t>_Drittbelastung_</t>
  </si>
  <si>
    <r>
      <t>Ø</t>
    </r>
    <r>
      <rPr>
        <sz val="10"/>
        <rFont val="Arial"/>
        <family val="2"/>
      </rPr>
      <t>-</t>
    </r>
    <r>
      <rPr>
        <sz val="8"/>
        <rFont val="Arial"/>
        <family val="2"/>
      </rPr>
      <t>Platte:</t>
    </r>
  </si>
  <si>
    <r>
      <t>a</t>
    </r>
    <r>
      <rPr>
        <vertAlign val="subscript"/>
        <sz val="8"/>
        <rFont val="Arial"/>
        <family val="2"/>
      </rPr>
      <t>1</t>
    </r>
  </si>
  <si>
    <r>
      <t>a</t>
    </r>
    <r>
      <rPr>
        <vertAlign val="subscript"/>
        <sz val="8"/>
        <rFont val="Arial"/>
        <family val="2"/>
      </rPr>
      <t>2</t>
    </r>
  </si>
  <si>
    <r>
      <t>s</t>
    </r>
    <r>
      <rPr>
        <vertAlign val="subscript"/>
        <sz val="8"/>
        <rFont val="Arial"/>
        <family val="2"/>
      </rPr>
      <t xml:space="preserve">0max </t>
    </r>
    <r>
      <rPr>
        <sz val="8"/>
        <rFont val="Arial"/>
        <family val="2"/>
      </rPr>
      <t>[MN/m²]</t>
    </r>
  </si>
  <si>
    <r>
      <t>Verformungsmodul E</t>
    </r>
    <r>
      <rPr>
        <vertAlign val="subscript"/>
        <sz val="8"/>
        <rFont val="Arial"/>
        <family val="2"/>
      </rPr>
      <t xml:space="preserve">v1 </t>
    </r>
    <r>
      <rPr>
        <sz val="8"/>
        <rFont val="Arial"/>
        <family val="2"/>
      </rPr>
      <t>[MN/m²]</t>
    </r>
  </si>
  <si>
    <r>
      <t>Verformungsmodul E</t>
    </r>
    <r>
      <rPr>
        <vertAlign val="subscript"/>
        <sz val="8"/>
        <rFont val="Arial"/>
        <family val="2"/>
      </rPr>
      <t xml:space="preserve">v2 </t>
    </r>
    <r>
      <rPr>
        <sz val="8"/>
        <rFont val="Arial"/>
        <family val="2"/>
      </rPr>
      <t>[MN/m²]</t>
    </r>
  </si>
  <si>
    <r>
      <t>Verhältniswert E</t>
    </r>
    <r>
      <rPr>
        <vertAlign val="subscript"/>
        <sz val="8"/>
        <rFont val="Arial"/>
        <family val="2"/>
      </rPr>
      <t>v2</t>
    </r>
    <r>
      <rPr>
        <sz val="8"/>
        <rFont val="Arial"/>
        <family val="2"/>
      </rPr>
      <t>/E</t>
    </r>
    <r>
      <rPr>
        <vertAlign val="subscript"/>
        <sz val="8"/>
        <rFont val="Arial"/>
        <family val="2"/>
      </rPr>
      <t>v1</t>
    </r>
  </si>
  <si>
    <r>
      <t>*) 60% von E</t>
    </r>
    <r>
      <rPr>
        <vertAlign val="subscript"/>
        <sz val="8"/>
        <rFont val="Arial"/>
        <family val="2"/>
      </rPr>
      <t>v2</t>
    </r>
  </si>
  <si>
    <r>
      <t>s</t>
    </r>
    <r>
      <rPr>
        <vertAlign val="subscript"/>
        <sz val="8"/>
        <rFont val="Arial"/>
        <family val="2"/>
      </rPr>
      <t>ks</t>
    </r>
  </si>
  <si>
    <r>
      <t>s</t>
    </r>
    <r>
      <rPr>
        <vertAlign val="subscript"/>
        <sz val="8"/>
        <rFont val="Arial"/>
        <family val="2"/>
      </rPr>
      <t>ks korr.</t>
    </r>
  </si>
  <si>
    <r>
      <t>s</t>
    </r>
    <r>
      <rPr>
        <vertAlign val="subscript"/>
        <sz val="8"/>
        <rFont val="Arial"/>
        <family val="2"/>
      </rPr>
      <t>1,25</t>
    </r>
  </si>
  <si>
    <t>Please install the newest version of zaioser.dll and/or put it to c:\windows\! This is not required for the new AX01 with SD-Card!</t>
  </si>
  <si>
    <t>-</t>
  </si>
  <si>
    <t>File</t>
  </si>
  <si>
    <t>280814091054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</si>
</sst>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64" formatCode="d/m/yy\ h:mm"/>
    <numFmt numFmtId="165" formatCode="\1\:0.00"/>
    <numFmt numFmtId="166" formatCode="General\ \m\m"/>
    <numFmt numFmtId="167" formatCode="0.0000"/>
    <numFmt numFmtId="168" formatCode="0.0"/>
    <numFmt numFmtId="169" formatCode="0.000"/>
    <numFmt numFmtId="170" formatCode="\#@"/>
    <numFmt numFmtId="171" formatCode="\#General"/>
    <numFmt numFmtId="172" formatCode="0.0%"/>
    <numFmt numFmtId="173" formatCode="d/m/yy"/>
    <numFmt numFmtId="174" formatCode="#,##0.0"/>
    <numFmt numFmtId="175" formatCode="0.00&quot; mm&quot;"/>
    <numFmt numFmtId="176" formatCode="#,##0&quot; MN/m³&quot;"/>
    <numFmt numFmtId="177" formatCode="&quot;≥ &quot;General&quot; MN/m²&quot;"/>
    <numFmt numFmtId="178" formatCode="&quot;≤&quot;\ General"/>
    <numFmt numFmtId="179" formatCode="&quot;≥ &quot;0&quot; *)&quot;"/>
    <numFmt numFmtId="180" formatCode="&quot;≥ &quot;0"/>
    <numFmt numFmtId="181" formatCode="&quot;≤ &quot;0.0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Symbol"/>
      <family val="1"/>
      <charset val="2"/>
    </font>
    <font>
      <sz val="8"/>
      <name val="Arial"/>
      <family val="2"/>
    </font>
    <font>
      <sz val="6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vertAlign val="subscript"/>
      <sz val="10"/>
      <name val="Arial"/>
      <family val="2"/>
    </font>
    <font>
      <vertAlign val="subscript"/>
      <sz val="8"/>
      <name val="Arial"/>
      <family val="2"/>
    </font>
    <font>
      <vertAlign val="subscript"/>
      <sz val="6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167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/>
    <xf numFmtId="0" fontId="5" fillId="0" borderId="0" xfId="0" applyFont="1" applyAlignment="1">
      <alignment horizontal="left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right" vertical="center"/>
    </xf>
    <xf numFmtId="49" fontId="9" fillId="0" borderId="8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49" fontId="9" fillId="0" borderId="10" xfId="0" applyNumberFormat="1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3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4" xfId="0" applyFont="1" applyBorder="1" applyAlignment="1">
      <alignment horizontal="right" vertical="center"/>
    </xf>
    <xf numFmtId="49" fontId="9" fillId="0" borderId="13" xfId="0" applyNumberFormat="1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49" fontId="9" fillId="0" borderId="13" xfId="0" applyNumberFormat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10" xfId="0" applyFont="1" applyBorder="1" applyAlignment="1">
      <alignment horizontal="left" vertical="center"/>
    </xf>
    <xf numFmtId="0" fontId="5" fillId="0" borderId="0" xfId="0" applyFont="1" applyAlignment="1">
      <alignment horizontal="right" vertical="center" wrapText="1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49" fontId="5" fillId="0" borderId="10" xfId="0" applyNumberFormat="1" applyFont="1" applyBorder="1" applyAlignment="1">
      <alignment vertical="center" wrapText="1"/>
    </xf>
    <xf numFmtId="0" fontId="9" fillId="0" borderId="8" xfId="0" applyFont="1" applyBorder="1" applyAlignment="1">
      <alignment horizontal="left" vertical="center"/>
    </xf>
    <xf numFmtId="49" fontId="9" fillId="0" borderId="8" xfId="0" applyNumberFormat="1" applyFont="1" applyBorder="1" applyAlignment="1">
      <alignment vertical="center"/>
    </xf>
    <xf numFmtId="49" fontId="9" fillId="0" borderId="10" xfId="0" applyNumberFormat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49" fontId="9" fillId="0" borderId="0" xfId="0" applyNumberFormat="1" applyFont="1" applyAlignment="1">
      <alignment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9" fillId="0" borderId="8" xfId="0" applyFont="1" applyBorder="1" applyAlignment="1">
      <alignment horizontal="right" vertical="center"/>
    </xf>
    <xf numFmtId="165" fontId="9" fillId="0" borderId="15" xfId="0" applyNumberFormat="1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165" fontId="5" fillId="0" borderId="9" xfId="0" applyNumberFormat="1" applyFont="1" applyBorder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/>
    </xf>
    <xf numFmtId="0" fontId="9" fillId="0" borderId="0" xfId="0" applyFont="1"/>
    <xf numFmtId="0" fontId="5" fillId="0" borderId="7" xfId="0" applyFont="1" applyBorder="1" applyAlignment="1">
      <alignment horizontal="right" vertical="center" wrapText="1"/>
    </xf>
    <xf numFmtId="0" fontId="5" fillId="0" borderId="9" xfId="0" applyFont="1" applyBorder="1" applyAlignment="1">
      <alignment vertic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14" fontId="5" fillId="0" borderId="22" xfId="0" applyNumberFormat="1" applyFont="1" applyBorder="1" applyAlignment="1">
      <alignment horizontal="center"/>
    </xf>
    <xf numFmtId="20" fontId="5" fillId="0" borderId="23" xfId="0" applyNumberFormat="1" applyFont="1" applyBorder="1" applyAlignment="1">
      <alignment horizontal="center"/>
    </xf>
    <xf numFmtId="169" fontId="5" fillId="0" borderId="24" xfId="0" applyNumberFormat="1" applyFont="1" applyBorder="1" applyAlignment="1">
      <alignment horizontal="center"/>
    </xf>
    <xf numFmtId="174" fontId="5" fillId="0" borderId="21" xfId="0" applyNumberFormat="1" applyFont="1" applyBorder="1" applyAlignment="1">
      <alignment horizontal="center"/>
    </xf>
    <xf numFmtId="174" fontId="5" fillId="0" borderId="22" xfId="0" applyNumberFormat="1" applyFont="1" applyBorder="1" applyAlignment="1">
      <alignment horizontal="center"/>
    </xf>
    <xf numFmtId="2" fontId="5" fillId="0" borderId="14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14" fontId="5" fillId="0" borderId="26" xfId="0" applyNumberFormat="1" applyFont="1" applyBorder="1" applyAlignment="1">
      <alignment horizontal="center"/>
    </xf>
    <xf numFmtId="20" fontId="5" fillId="0" borderId="27" xfId="0" applyNumberFormat="1" applyFont="1" applyBorder="1" applyAlignment="1">
      <alignment horizontal="center"/>
    </xf>
    <xf numFmtId="169" fontId="5" fillId="0" borderId="28" xfId="0" applyNumberFormat="1" applyFont="1" applyBorder="1" applyAlignment="1">
      <alignment horizontal="center"/>
    </xf>
    <xf numFmtId="174" fontId="5" fillId="0" borderId="25" xfId="0" applyNumberFormat="1" applyFont="1" applyBorder="1" applyAlignment="1">
      <alignment horizontal="center"/>
    </xf>
    <xf numFmtId="174" fontId="5" fillId="0" borderId="26" xfId="0" applyNumberFormat="1" applyFont="1" applyBorder="1" applyAlignment="1">
      <alignment horizontal="center"/>
    </xf>
    <xf numFmtId="2" fontId="5" fillId="0" borderId="16" xfId="0" applyNumberFormat="1" applyFont="1" applyBorder="1" applyAlignment="1">
      <alignment horizontal="center"/>
    </xf>
    <xf numFmtId="0" fontId="5" fillId="0" borderId="28" xfId="0" applyFont="1" applyBorder="1" applyAlignment="1">
      <alignment horizontal="left" wrapText="1"/>
    </xf>
    <xf numFmtId="14" fontId="5" fillId="0" borderId="19" xfId="0" applyNumberFormat="1" applyFont="1" applyBorder="1" applyAlignment="1">
      <alignment horizontal="center"/>
    </xf>
    <xf numFmtId="20" fontId="5" fillId="0" borderId="20" xfId="0" applyNumberFormat="1" applyFont="1" applyBorder="1" applyAlignment="1">
      <alignment horizontal="center"/>
    </xf>
    <xf numFmtId="169" fontId="5" fillId="0" borderId="2" xfId="0" applyNumberFormat="1" applyFont="1" applyBorder="1" applyAlignment="1">
      <alignment horizontal="center"/>
    </xf>
    <xf numFmtId="174" fontId="5" fillId="0" borderId="3" xfId="0" applyNumberFormat="1" applyFont="1" applyBorder="1" applyAlignment="1">
      <alignment horizontal="center"/>
    </xf>
    <xf numFmtId="174" fontId="5" fillId="0" borderId="19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 wrapText="1"/>
    </xf>
    <xf numFmtId="20" fontId="5" fillId="0" borderId="0" xfId="0" applyNumberFormat="1" applyFont="1" applyAlignment="1">
      <alignment vertical="center"/>
    </xf>
    <xf numFmtId="169" fontId="5" fillId="0" borderId="0" xfId="0" applyNumberFormat="1" applyFont="1" applyAlignment="1">
      <alignment vertical="center"/>
    </xf>
    <xf numFmtId="174" fontId="5" fillId="0" borderId="0" xfId="0" applyNumberFormat="1" applyFont="1" applyAlignment="1">
      <alignment vertical="center"/>
    </xf>
    <xf numFmtId="2" fontId="5" fillId="0" borderId="0" xfId="0" applyNumberFormat="1" applyFont="1" applyAlignment="1">
      <alignment vertical="center"/>
    </xf>
    <xf numFmtId="170" fontId="5" fillId="0" borderId="0" xfId="0" applyNumberFormat="1" applyFont="1" applyAlignment="1">
      <alignment horizontal="left" vertical="center"/>
    </xf>
    <xf numFmtId="174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171" fontId="5" fillId="0" borderId="0" xfId="0" applyNumberFormat="1" applyFont="1" applyAlignment="1">
      <alignment horizontal="left" vertical="center"/>
    </xf>
    <xf numFmtId="0" fontId="3" fillId="0" borderId="7" xfId="0" applyFont="1" applyBorder="1" applyAlignment="1">
      <alignment horizontal="right" vertical="center"/>
    </xf>
    <xf numFmtId="166" fontId="5" fillId="0" borderId="0" xfId="0" applyNumberFormat="1" applyFont="1" applyAlignment="1">
      <alignment horizontal="left" vertical="center"/>
    </xf>
    <xf numFmtId="172" fontId="9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2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3" fontId="9" fillId="0" borderId="0" xfId="0" applyNumberFormat="1" applyFont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/>
    </xf>
    <xf numFmtId="0" fontId="3" fillId="0" borderId="7" xfId="0" applyFont="1" applyBorder="1"/>
    <xf numFmtId="49" fontId="3" fillId="0" borderId="9" xfId="0" applyNumberFormat="1" applyFont="1" applyBorder="1" applyAlignment="1">
      <alignment horizontal="left"/>
    </xf>
    <xf numFmtId="164" fontId="3" fillId="0" borderId="9" xfId="0" applyNumberFormat="1" applyFont="1" applyBorder="1" applyAlignment="1">
      <alignment horizontal="left"/>
    </xf>
    <xf numFmtId="166" fontId="3" fillId="0" borderId="9" xfId="0" applyNumberFormat="1" applyFont="1" applyBorder="1" applyAlignment="1">
      <alignment horizontal="left"/>
    </xf>
    <xf numFmtId="165" fontId="3" fillId="0" borderId="9" xfId="0" applyNumberFormat="1" applyFont="1" applyBorder="1" applyAlignment="1">
      <alignment horizontal="left"/>
    </xf>
    <xf numFmtId="0" fontId="9" fillId="0" borderId="0" xfId="0" applyFont="1" applyAlignment="1">
      <alignment horizontal="left" vertical="center"/>
    </xf>
    <xf numFmtId="0" fontId="9" fillId="0" borderId="17" xfId="0" applyFont="1" applyBorder="1" applyAlignment="1">
      <alignment vertical="center"/>
    </xf>
    <xf numFmtId="0" fontId="3" fillId="0" borderId="18" xfId="0" applyFont="1" applyBorder="1"/>
    <xf numFmtId="0" fontId="3" fillId="0" borderId="9" xfId="0" applyFont="1" applyBorder="1"/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9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right"/>
    </xf>
    <xf numFmtId="0" fontId="8" fillId="0" borderId="2" xfId="0" applyFont="1" applyBorder="1" applyAlignment="1">
      <alignment horizontal="center"/>
    </xf>
    <xf numFmtId="0" fontId="3" fillId="0" borderId="29" xfId="0" applyFont="1" applyBorder="1"/>
    <xf numFmtId="0" fontId="5" fillId="0" borderId="30" xfId="0" applyFont="1" applyBorder="1" applyAlignment="1">
      <alignment horizontal="right"/>
    </xf>
    <xf numFmtId="167" fontId="9" fillId="0" borderId="30" xfId="0" applyNumberFormat="1" applyFont="1" applyBorder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9" fontId="2" fillId="0" borderId="1" xfId="0" applyNumberFormat="1" applyFont="1" applyBorder="1" applyAlignment="1">
      <alignment horizontal="center"/>
    </xf>
    <xf numFmtId="0" fontId="5" fillId="0" borderId="30" xfId="0" applyFont="1" applyBorder="1"/>
    <xf numFmtId="168" fontId="9" fillId="0" borderId="1" xfId="0" applyNumberFormat="1" applyFont="1" applyBorder="1" applyAlignment="1">
      <alignment horizontal="center"/>
    </xf>
    <xf numFmtId="168" fontId="2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0" applyFont="1" applyBorder="1"/>
    <xf numFmtId="0" fontId="5" fillId="0" borderId="6" xfId="0" applyFont="1" applyBorder="1"/>
    <xf numFmtId="0" fontId="3" fillId="0" borderId="7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5" fillId="0" borderId="10" xfId="0" applyFont="1" applyBorder="1"/>
    <xf numFmtId="0" fontId="5" fillId="0" borderId="8" xfId="0" applyFont="1" applyBorder="1"/>
    <xf numFmtId="0" fontId="5" fillId="0" borderId="15" xfId="0" applyFont="1" applyBorder="1"/>
    <xf numFmtId="0" fontId="5" fillId="0" borderId="16" xfId="0" applyFont="1" applyBorder="1"/>
    <xf numFmtId="0" fontId="3" fillId="0" borderId="3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1" xfId="0" applyFont="1" applyBorder="1"/>
    <xf numFmtId="0" fontId="5" fillId="0" borderId="12" xfId="0" applyFont="1" applyBorder="1"/>
    <xf numFmtId="0" fontId="3" fillId="0" borderId="2" xfId="0" applyFont="1" applyBorder="1" applyAlignment="1">
      <alignment horizontal="center" wrapText="1"/>
    </xf>
    <xf numFmtId="0" fontId="1" fillId="0" borderId="29" xfId="0" applyFont="1" applyBorder="1" applyAlignment="1">
      <alignment horizontal="left"/>
    </xf>
    <xf numFmtId="167" fontId="3" fillId="0" borderId="31" xfId="0" applyNumberFormat="1" applyFont="1" applyBorder="1" applyAlignment="1">
      <alignment horizontal="center"/>
    </xf>
    <xf numFmtId="2" fontId="3" fillId="0" borderId="30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3" xfId="0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0" xfId="0" applyFont="1" applyAlignment="1">
      <alignment horizontal="center"/>
    </xf>
    <xf numFmtId="175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4" fillId="0" borderId="0" xfId="0" applyFont="1"/>
    <xf numFmtId="165" fontId="3" fillId="0" borderId="0" xfId="0" applyNumberFormat="1" applyFont="1" applyAlignment="1">
      <alignment horizontal="right"/>
    </xf>
    <xf numFmtId="14" fontId="3" fillId="0" borderId="0" xfId="0" applyNumberFormat="1" applyFont="1"/>
    <xf numFmtId="20" fontId="3" fillId="0" borderId="0" xfId="0" applyNumberFormat="1" applyFont="1"/>
    <xf numFmtId="22" fontId="3" fillId="0" borderId="0" xfId="0" applyNumberFormat="1" applyFont="1"/>
    <xf numFmtId="164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177" fontId="2" fillId="0" borderId="8" xfId="0" applyNumberFormat="1" applyFont="1" applyBorder="1" applyAlignment="1">
      <alignment horizontal="center" vertical="center"/>
    </xf>
    <xf numFmtId="178" fontId="2" fillId="0" borderId="15" xfId="0" applyNumberFormat="1" applyFont="1" applyBorder="1" applyAlignment="1">
      <alignment horizontal="center" vertical="center"/>
    </xf>
    <xf numFmtId="179" fontId="9" fillId="0" borderId="1" xfId="0" applyNumberFormat="1" applyFont="1" applyBorder="1" applyAlignment="1">
      <alignment horizontal="center"/>
    </xf>
    <xf numFmtId="180" fontId="9" fillId="0" borderId="1" xfId="0" applyNumberFormat="1" applyFont="1" applyBorder="1" applyAlignment="1">
      <alignment horizontal="center"/>
    </xf>
    <xf numFmtId="181" fontId="9" fillId="0" borderId="0" xfId="0" applyNumberFormat="1" applyFont="1" applyAlignment="1">
      <alignment horizontal="center"/>
    </xf>
    <xf numFmtId="176" fontId="8" fillId="0" borderId="9" xfId="0" applyNumberFormat="1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9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173" fontId="2" fillId="0" borderId="10" xfId="0" applyNumberFormat="1" applyFont="1" applyBorder="1" applyAlignment="1">
      <alignment horizontal="left" vertical="center"/>
    </xf>
    <xf numFmtId="173" fontId="2" fillId="0" borderId="10" xfId="0" applyNumberFormat="1" applyFont="1" applyBorder="1" applyAlignment="1">
      <alignment vertical="center"/>
    </xf>
    <xf numFmtId="0" fontId="0" fillId="0" borderId="10" xfId="0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vbaProject.bin.rels><?xml version="1.0" encoding="UTF-8" standalone="yes"?>
<Relationships xmlns="http://schemas.openxmlformats.org/package/2006/relationships"><Relationship Id="rId1" Type="http://schemas.microsoft.com/office/2006/relationships/vbaProjectSignature" Target="vbaProjectSignature.bin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microsoft.com/office/2006/relationships/vbaProject" Target="vbaProject.b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708860759493671"/>
          <c:y val="0.22926883876914722"/>
          <c:w val="0.79240506329113924"/>
          <c:h val="0.70244069750547233"/>
        </c:manualLayout>
      </c:layout>
      <c:scatterChart>
        <c:scatterStyle val="lineMarker"/>
        <c:varyColors val="0"/>
        <c:ser>
          <c:idx val="0"/>
          <c:order val="0"/>
          <c:tx>
            <c:strRef>
              <c:f>'AX01 (0)'!$A$35</c:f>
              <c:strCache>
                <c:ptCount val="1"/>
                <c:pt idx="0">
                  <c:v>Erstbelastung</c:v>
                </c:pt>
              </c:strCache>
            </c:strRef>
          </c:tx>
          <c:spPr>
            <a:ln w="28575">
              <a:noFill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'AX01 (0)'!$B$35:$B$37</c:f>
              <c:numCache>
                <c:formatCode>0.0000</c:formatCode>
                <c:ptCount val="3"/>
                <c:pt idx="1">
                  <c:v>0</c:v>
                </c:pt>
              </c:numCache>
            </c:numRef>
          </c:xVal>
          <c:yVal>
            <c:numRef>
              <c:f>'AX01 (0)'!$C$35:$C$37</c:f>
              <c:numCache>
                <c:formatCode>0.00</c:formatCode>
                <c:ptCount val="3"/>
                <c:pt idx="1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136-49D5-A326-2450EAF21A5B}"/>
            </c:ext>
          </c:extLst>
        </c:ser>
        <c:ser>
          <c:idx val="1"/>
          <c:order val="1"/>
          <c:tx>
            <c:strRef>
              <c:f>'AX01 (0)'!$A$37</c:f>
              <c:strCache>
                <c:ptCount val="1"/>
                <c:pt idx="0">
                  <c:v>Entlastung</c:v>
                </c:pt>
              </c:strCache>
            </c:strRef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xVal>
            <c:numRef>
              <c:f>'AX01 (0)'!$B$37:$B$39</c:f>
              <c:numCache>
                <c:formatCode>0.0000</c:formatCode>
                <c:ptCount val="3"/>
                <c:pt idx="1">
                  <c:v>0.1</c:v>
                </c:pt>
              </c:numCache>
            </c:numRef>
          </c:xVal>
          <c:yVal>
            <c:numRef>
              <c:f>'AX01 (0)'!$C$37:$C$39</c:f>
              <c:numCache>
                <c:formatCode>0.00</c:formatCode>
                <c:ptCount val="3"/>
                <c:pt idx="1">
                  <c:v>0.1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136-49D5-A326-2450EAF21A5B}"/>
            </c:ext>
          </c:extLst>
        </c:ser>
        <c:ser>
          <c:idx val="2"/>
          <c:order val="2"/>
          <c:tx>
            <c:strRef>
              <c:f>'AX01 (0)'!$A$39</c:f>
              <c:strCache>
                <c:ptCount val="1"/>
                <c:pt idx="0">
                  <c:v>Zweitbelastung</c:v>
                </c:pt>
              </c:strCache>
            </c:strRef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'AX01 (0)'!$B$39:$B$41</c:f>
              <c:numCache>
                <c:formatCode>0.0000</c:formatCode>
                <c:ptCount val="3"/>
                <c:pt idx="1">
                  <c:v>0.2</c:v>
                </c:pt>
              </c:numCache>
            </c:numRef>
          </c:xVal>
          <c:yVal>
            <c:numRef>
              <c:f>'AX01 (0)'!$C$39:$C$41</c:f>
              <c:numCache>
                <c:formatCode>0.00</c:formatCode>
                <c:ptCount val="3"/>
                <c:pt idx="1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136-49D5-A326-2450EAF21A5B}"/>
            </c:ext>
          </c:extLst>
        </c:ser>
        <c:ser>
          <c:idx val="3"/>
          <c:order val="3"/>
          <c:tx>
            <c:strRef>
              <c:f>'AX01 (0)'!$A$41</c:f>
              <c:strCache>
                <c:ptCount val="1"/>
                <c:pt idx="0">
                  <c:v>2.Entlastung</c:v>
                </c:pt>
              </c:strCache>
            </c:strRef>
          </c:tx>
          <c:spPr>
            <a:ln w="28575">
              <a:noFill/>
            </a:ln>
          </c:spPr>
          <c:marker>
            <c:symbol val="x"/>
            <c:size val="6"/>
            <c:spPr>
              <a:noFill/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'AX01 (0)'!$B$41:$B$43</c:f>
              <c:numCache>
                <c:formatCode>0.0000</c:formatCode>
                <c:ptCount val="3"/>
                <c:pt idx="1">
                  <c:v>0.3</c:v>
                </c:pt>
              </c:numCache>
            </c:numRef>
          </c:xVal>
          <c:yVal>
            <c:numRef>
              <c:f>'AX01 (0)'!$C$41:$C$43</c:f>
              <c:numCache>
                <c:formatCode>0.00</c:formatCode>
                <c:ptCount val="3"/>
                <c:pt idx="1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136-49D5-A326-2450EAF21A5B}"/>
            </c:ext>
          </c:extLst>
        </c:ser>
        <c:ser>
          <c:idx val="4"/>
          <c:order val="4"/>
          <c:tx>
            <c:strRef>
              <c:f>'AX01 (0)'!$A$43</c:f>
              <c:strCache>
                <c:ptCount val="1"/>
                <c:pt idx="0">
                  <c:v>Drittbelastung</c:v>
                </c:pt>
              </c:strCache>
            </c:strRef>
          </c:tx>
          <c:spPr>
            <a:ln w="28575">
              <a:noFill/>
            </a:ln>
          </c:spPr>
          <c:marker>
            <c:symbol val="star"/>
            <c:size val="6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xVal>
            <c:numRef>
              <c:f>'AX01 (0)'!$B$43:$B$45</c:f>
              <c:numCache>
                <c:formatCode>0.0000</c:formatCode>
                <c:ptCount val="3"/>
                <c:pt idx="1">
                  <c:v>0.4</c:v>
                </c:pt>
              </c:numCache>
            </c:numRef>
          </c:xVal>
          <c:yVal>
            <c:numRef>
              <c:f>'AX01 (0)'!$C$43:$C$45</c:f>
              <c:numCache>
                <c:formatCode>0.00</c:formatCode>
                <c:ptCount val="3"/>
                <c:pt idx="1">
                  <c:v>0.4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136-49D5-A326-2450EAF21A5B}"/>
            </c:ext>
          </c:extLst>
        </c:ser>
        <c:ser>
          <c:idx val="5"/>
          <c:order val="5"/>
          <c:tx>
            <c:strRef>
              <c:f>'AX01 (0)'!$E$78</c:f>
              <c:strCache>
                <c:ptCount val="1"/>
                <c:pt idx="0">
                  <c:v>_Erstbelastung_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"/>
            </a:ln>
          </c:spPr>
          <c:marker>
            <c:symbol val="none"/>
          </c:marker>
          <c:xVal>
            <c:numRef>
              <c:f>'AX01 (0)'!$D$79:$D$109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'AX01 (0)'!$E$79:$E$109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136-49D5-A326-2450EAF21A5B}"/>
            </c:ext>
          </c:extLst>
        </c:ser>
        <c:ser>
          <c:idx val="6"/>
          <c:order val="6"/>
          <c:tx>
            <c:strRef>
              <c:f>'AX01 (0)'!$G$78</c:f>
              <c:strCache>
                <c:ptCount val="1"/>
                <c:pt idx="0">
                  <c:v>_Entlastung_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'AX01 (0)'!$F$79:$F$109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'AX01 (0)'!$G$79:$G$109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136-49D5-A326-2450EAF21A5B}"/>
            </c:ext>
          </c:extLst>
        </c:ser>
        <c:ser>
          <c:idx val="7"/>
          <c:order val="7"/>
          <c:tx>
            <c:strRef>
              <c:f>'AX01 (0)'!$I$78</c:f>
              <c:strCache>
                <c:ptCount val="1"/>
                <c:pt idx="0">
                  <c:v>_Zweitbelastung_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'AX01 (0)'!$H$79:$H$109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'AX01 (0)'!$I$79:$I$109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136-49D5-A326-2450EAF21A5B}"/>
            </c:ext>
          </c:extLst>
        </c:ser>
        <c:ser>
          <c:idx val="8"/>
          <c:order val="8"/>
          <c:tx>
            <c:strRef>
              <c:f>'AX01 (0)'!$K$78</c:f>
              <c:strCache>
                <c:ptCount val="1"/>
                <c:pt idx="0">
                  <c:v>_Entlastung_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xVal>
            <c:numRef>
              <c:f>'AX01 (0)'!$J$79:$J$109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'AX01 (0)'!$K$79:$K$109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136-49D5-A326-2450EAF21A5B}"/>
            </c:ext>
          </c:extLst>
        </c:ser>
        <c:ser>
          <c:idx val="9"/>
          <c:order val="9"/>
          <c:tx>
            <c:strRef>
              <c:f>'AX01 (0)'!$M$78</c:f>
              <c:strCache>
                <c:ptCount val="1"/>
                <c:pt idx="0">
                  <c:v>_Drittbelastung_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none"/>
          </c:marker>
          <c:xVal>
            <c:numRef>
              <c:f>'AX01 (0)'!$L$79:$L$109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xVal>
          <c:yVal>
            <c:numRef>
              <c:f>'AX01 (0)'!$M$79:$M$109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136-49D5-A326-2450EAF21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81632"/>
        <c:axId val="53807360"/>
      </c:scatterChart>
      <c:valAx>
        <c:axId val="53781632"/>
        <c:scaling>
          <c:orientation val="minMax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Bodenpressung </a:t>
                </a: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Symbol"/>
                  </a:rPr>
                  <a:t>s</a:t>
                </a:r>
                <a:r>
                  <a:rPr lang="de-DE" sz="800" b="0" i="0" u="none" strike="noStrike" baseline="-25000">
                    <a:solidFill>
                      <a:srgbClr val="000000"/>
                    </a:solidFill>
                    <a:latin typeface="Arial"/>
                    <a:cs typeface="Arial"/>
                  </a:rPr>
                  <a:t>0</a:t>
                </a:r>
                <a:r>
                  <a:rPr lang="de-DE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[MN/m²]</a:t>
                </a:r>
              </a:p>
            </c:rich>
          </c:tx>
          <c:layout>
            <c:manualLayout>
              <c:xMode val="edge"/>
              <c:yMode val="edge"/>
              <c:x val="0.38734177215189874"/>
              <c:y val="2.4390301996717788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807360"/>
        <c:crosses val="autoZero"/>
        <c:crossBetween val="midCat"/>
      </c:valAx>
      <c:valAx>
        <c:axId val="53807360"/>
        <c:scaling>
          <c:orientation val="maxMin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Setzung s [mm]</a:t>
                </a:r>
              </a:p>
            </c:rich>
          </c:tx>
          <c:layout>
            <c:manualLayout>
              <c:xMode val="edge"/>
              <c:yMode val="edge"/>
              <c:x val="3.7974683544303799E-2"/>
              <c:y val="0.38048871114879751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3781632"/>
        <c:crosses val="autoZero"/>
        <c:crossBetween val="midCat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203" verticalDpi="196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0</xdr:row>
          <xdr:rowOff>0</xdr:rowOff>
        </xdr:from>
        <xdr:to>
          <xdr:col>8</xdr:col>
          <xdr:colOff>1057275</xdr:colOff>
          <xdr:row>1</xdr:row>
          <xdr:rowOff>66675</xdr:rowOff>
        </xdr:to>
        <xdr:sp macro="" textlink="">
          <xdr:nvSpPr>
            <xdr:cNvPr id="420865" name="Button 1" hidden="1">
              <a:extLst>
                <a:ext uri="{63B3BB69-23CF-44E3-9099-C40C66FF867C}">
                  <a14:compatExt spid="_x0000_s420865"/>
                </a:ext>
                <a:ext uri="{FF2B5EF4-FFF2-40B4-BE49-F238E27FC236}">
                  <a16:creationId xmlns:a16="http://schemas.microsoft.com/office/drawing/2014/main" id="{00000000-0008-0000-0000-0000016C06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Karte lesen</a:t>
              </a:r>
            </a:p>
            <a:p>
              <a:pPr algn="ctr" rtl="0">
                <a:defRPr sz="1000"/>
              </a:pPr>
              <a:endParaRPr lang="de-DE" sz="1000" b="0" i="0" u="none" strike="noStrike" baseline="0">
                <a:solidFill>
                  <a:srgbClr val="000000"/>
                </a:solidFill>
                <a:latin typeface="Arial"/>
                <a:cs typeface="Arial"/>
              </a:endParaRP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33</xdr:row>
      <xdr:rowOff>0</xdr:rowOff>
    </xdr:from>
    <xdr:to>
      <xdr:col>7</xdr:col>
      <xdr:colOff>819150</xdr:colOff>
      <xdr:row>45</xdr:row>
      <xdr:rowOff>0</xdr:rowOff>
    </xdr:to>
    <xdr:graphicFrame macro="">
      <xdr:nvGraphicFramePr>
        <xdr:cNvPr id="535553" name="Chart 1">
          <a:extLst>
            <a:ext uri="{FF2B5EF4-FFF2-40B4-BE49-F238E27FC236}">
              <a16:creationId xmlns:a16="http://schemas.microsoft.com/office/drawing/2014/main" id="{00000000-0008-0000-0200-0000012C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oneCell">
    <xdr:from>
      <xdr:col>0</xdr:col>
      <xdr:colOff>400050</xdr:colOff>
      <xdr:row>0</xdr:row>
      <xdr:rowOff>66675</xdr:rowOff>
    </xdr:from>
    <xdr:to>
      <xdr:col>3</xdr:col>
      <xdr:colOff>85725</xdr:colOff>
      <xdr:row>4</xdr:row>
      <xdr:rowOff>57150</xdr:rowOff>
    </xdr:to>
    <xdr:pic>
      <xdr:nvPicPr>
        <xdr:cNvPr id="535554" name="Picture 2">
          <a:extLst>
            <a:ext uri="{FF2B5EF4-FFF2-40B4-BE49-F238E27FC236}">
              <a16:creationId xmlns:a16="http://schemas.microsoft.com/office/drawing/2014/main" id="{00000000-0008-0000-0200-0000022C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050" y="66675"/>
          <a:ext cx="1828800" cy="6191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571500</xdr:colOff>
          <xdr:row>0</xdr:row>
          <xdr:rowOff>28575</xdr:rowOff>
        </xdr:from>
        <xdr:to>
          <xdr:col>3</xdr:col>
          <xdr:colOff>666750</xdr:colOff>
          <xdr:row>1</xdr:row>
          <xdr:rowOff>85725</xdr:rowOff>
        </xdr:to>
        <xdr:sp macro="" textlink="">
          <xdr:nvSpPr>
            <xdr:cNvPr id="535555" name="Button 3" hidden="1">
              <a:extLst>
                <a:ext uri="{63B3BB69-23CF-44E3-9099-C40C66FF867C}">
                  <a14:compatExt spid="_x0000_s535555"/>
                </a:ext>
                <a:ext uri="{FF2B5EF4-FFF2-40B4-BE49-F238E27FC236}">
                  <a16:creationId xmlns:a16="http://schemas.microsoft.com/office/drawing/2014/main" id="{00000000-0008-0000-0100-0000032C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Karte lesen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66675</xdr:rowOff>
    </xdr:from>
    <xdr:to>
      <xdr:col>3</xdr:col>
      <xdr:colOff>85725</xdr:colOff>
      <xdr:row>4</xdr:row>
      <xdr:rowOff>57150</xdr:rowOff>
    </xdr:to>
    <xdr:pic>
      <xdr:nvPicPr>
        <xdr:cNvPr id="534529" name="Picture 1">
          <a:extLst>
            <a:ext uri="{FF2B5EF4-FFF2-40B4-BE49-F238E27FC236}">
              <a16:creationId xmlns:a16="http://schemas.microsoft.com/office/drawing/2014/main" id="{00000000-0008-0000-0100-000001280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050" y="66675"/>
          <a:ext cx="1828800" cy="61912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0</xdr:row>
          <xdr:rowOff>47625</xdr:rowOff>
        </xdr:from>
        <xdr:to>
          <xdr:col>3</xdr:col>
          <xdr:colOff>676275</xdr:colOff>
          <xdr:row>1</xdr:row>
          <xdr:rowOff>114300</xdr:rowOff>
        </xdr:to>
        <xdr:sp macro="" textlink="">
          <xdr:nvSpPr>
            <xdr:cNvPr id="534530" name="Button 2" hidden="1">
              <a:extLst>
                <a:ext uri="{63B3BB69-23CF-44E3-9099-C40C66FF867C}">
                  <a14:compatExt spid="_x0000_s534530"/>
                </a:ext>
                <a:ext uri="{FF2B5EF4-FFF2-40B4-BE49-F238E27FC236}">
                  <a16:creationId xmlns:a16="http://schemas.microsoft.com/office/drawing/2014/main" id="{00000000-0008-0000-0200-0000022808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Karte lesen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add\zfgdll\excel\ok\dt_ax_157\zfg_eng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ZFG (0)"/>
      <sheetName val="Statistics dyn"/>
      <sheetName val="-"/>
      <sheetName val="Statistics stat"/>
      <sheetName val="AX01 (0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4"/>
  <dimension ref="A1:B57"/>
  <sheetViews>
    <sheetView showGridLines="0" workbookViewId="0"/>
  </sheetViews>
  <sheetFormatPr baseColWidth="10" defaultRowHeight="11.25" x14ac:dyDescent="0.2"/>
  <cols>
    <col min="1" max="1" width="4.28515625" style="6" customWidth="1"/>
    <col min="2" max="2" width="9.5703125" style="6" customWidth="1"/>
    <col min="3" max="3" width="6.7109375" style="6" customWidth="1"/>
    <col min="4" max="7" width="7.28515625" style="6" customWidth="1"/>
    <col min="8" max="8" width="9.85546875" style="6" customWidth="1"/>
    <col min="9" max="9" width="16.5703125" style="6" customWidth="1"/>
    <col min="10" max="16384" width="11.42578125" style="6"/>
  </cols>
  <sheetData>
    <row r="1" spans="1:2" x14ac:dyDescent="0.2">
      <c r="A1" s="5"/>
    </row>
    <row r="4" spans="1:2" x14ac:dyDescent="0.2">
      <c r="A4" s="9" t="s">
        <v>10</v>
      </c>
    </row>
    <row r="5" spans="1:2" x14ac:dyDescent="0.2">
      <c r="A5" s="6" t="s">
        <v>11</v>
      </c>
      <c r="B5" s="10" t="s">
        <v>95</v>
      </c>
    </row>
    <row r="6" spans="1:2" x14ac:dyDescent="0.2">
      <c r="A6" s="6" t="s">
        <v>12</v>
      </c>
      <c r="B6" s="10">
        <v>2</v>
      </c>
    </row>
    <row r="7" spans="1:2" x14ac:dyDescent="0.2">
      <c r="A7" s="6" t="s">
        <v>88</v>
      </c>
      <c r="B7" s="10" t="s">
        <v>96</v>
      </c>
    </row>
    <row r="8" spans="1:2" x14ac:dyDescent="0.2">
      <c r="A8" s="6" t="s">
        <v>85</v>
      </c>
    </row>
    <row r="9" spans="1:2" x14ac:dyDescent="0.2">
      <c r="A9" s="6">
        <v>1</v>
      </c>
    </row>
    <row r="10" spans="1:2" x14ac:dyDescent="0.2">
      <c r="A10" s="6" t="s">
        <v>86</v>
      </c>
      <c r="B10" s="6" t="s">
        <v>87</v>
      </c>
    </row>
    <row r="11" spans="1:2" x14ac:dyDescent="0.2">
      <c r="A11" s="6" t="s">
        <v>29</v>
      </c>
      <c r="B11" s="6" t="s">
        <v>30</v>
      </c>
    </row>
    <row r="12" spans="1:2" x14ac:dyDescent="0.2">
      <c r="A12" s="6" t="s">
        <v>13</v>
      </c>
      <c r="B12" s="6" t="s">
        <v>18</v>
      </c>
    </row>
    <row r="13" spans="1:2" x14ac:dyDescent="0.2">
      <c r="A13" s="6" t="s">
        <v>14</v>
      </c>
      <c r="B13" s="6" t="s">
        <v>15</v>
      </c>
    </row>
    <row r="14" spans="1:2" x14ac:dyDescent="0.2">
      <c r="A14" s="6" t="s">
        <v>16</v>
      </c>
      <c r="B14" s="6" t="s">
        <v>17</v>
      </c>
    </row>
    <row r="15" spans="1:2" x14ac:dyDescent="0.2">
      <c r="A15" s="6" t="s">
        <v>35</v>
      </c>
      <c r="B15" s="6" t="s">
        <v>19</v>
      </c>
    </row>
    <row r="16" spans="1:2" x14ac:dyDescent="0.2">
      <c r="A16" s="6" t="s">
        <v>23</v>
      </c>
      <c r="B16" s="6" t="s">
        <v>22</v>
      </c>
    </row>
    <row r="17" spans="1:2" x14ac:dyDescent="0.2">
      <c r="A17" s="6" t="s">
        <v>20</v>
      </c>
      <c r="B17" s="6" t="s">
        <v>21</v>
      </c>
    </row>
    <row r="18" spans="1:2" x14ac:dyDescent="0.2">
      <c r="A18" s="6" t="s">
        <v>24</v>
      </c>
      <c r="B18" s="6" t="s">
        <v>24</v>
      </c>
    </row>
    <row r="19" spans="1:2" x14ac:dyDescent="0.2">
      <c r="A19" s="6" t="s">
        <v>25</v>
      </c>
      <c r="B19" s="6" t="s">
        <v>26</v>
      </c>
    </row>
    <row r="20" spans="1:2" x14ac:dyDescent="0.2">
      <c r="A20" s="6" t="s">
        <v>27</v>
      </c>
      <c r="B20" s="6" t="s">
        <v>28</v>
      </c>
    </row>
    <row r="21" spans="1:2" x14ac:dyDescent="0.2">
      <c r="A21" s="6" t="s">
        <v>31</v>
      </c>
      <c r="B21" s="6" t="s">
        <v>32</v>
      </c>
    </row>
    <row r="22" spans="1:2" x14ac:dyDescent="0.2">
      <c r="A22" s="6" t="s">
        <v>33</v>
      </c>
      <c r="B22" s="6" t="s">
        <v>34</v>
      </c>
    </row>
    <row r="23" spans="1:2" x14ac:dyDescent="0.2">
      <c r="A23" s="6" t="s">
        <v>36</v>
      </c>
      <c r="B23" s="6" t="s">
        <v>37</v>
      </c>
    </row>
    <row r="24" spans="1:2" x14ac:dyDescent="0.2">
      <c r="A24" s="6" t="s">
        <v>38</v>
      </c>
      <c r="B24" s="6" t="s">
        <v>39</v>
      </c>
    </row>
    <row r="25" spans="1:2" x14ac:dyDescent="0.2">
      <c r="A25" s="6" t="s">
        <v>40</v>
      </c>
      <c r="B25" s="6" t="s">
        <v>41</v>
      </c>
    </row>
    <row r="26" spans="1:2" x14ac:dyDescent="0.2">
      <c r="A26" s="6" t="s">
        <v>42</v>
      </c>
      <c r="B26" s="6" t="s">
        <v>43</v>
      </c>
    </row>
    <row r="27" spans="1:2" x14ac:dyDescent="0.2">
      <c r="A27" s="6" t="s">
        <v>45</v>
      </c>
      <c r="B27" s="6" t="s">
        <v>44</v>
      </c>
    </row>
    <row r="28" spans="1:2" x14ac:dyDescent="0.2">
      <c r="A28" s="6" t="s">
        <v>46</v>
      </c>
      <c r="B28" s="6" t="s">
        <v>47</v>
      </c>
    </row>
    <row r="29" spans="1:2" x14ac:dyDescent="0.2">
      <c r="A29" s="6" t="s">
        <v>48</v>
      </c>
      <c r="B29" s="6" t="s">
        <v>49</v>
      </c>
    </row>
    <row r="30" spans="1:2" x14ac:dyDescent="0.2">
      <c r="A30" s="6" t="s">
        <v>50</v>
      </c>
      <c r="B30" s="6" t="s">
        <v>51</v>
      </c>
    </row>
    <row r="31" spans="1:2" x14ac:dyDescent="0.2">
      <c r="A31" s="6" t="s">
        <v>52</v>
      </c>
      <c r="B31" s="6" t="s">
        <v>53</v>
      </c>
    </row>
    <row r="32" spans="1:2" x14ac:dyDescent="0.2">
      <c r="A32" s="6" t="s">
        <v>54</v>
      </c>
      <c r="B32" s="6" t="s">
        <v>55</v>
      </c>
    </row>
    <row r="33" spans="1:2" x14ac:dyDescent="0.2">
      <c r="A33" s="6" t="s">
        <v>66</v>
      </c>
      <c r="B33" s="6" t="s">
        <v>56</v>
      </c>
    </row>
    <row r="34" spans="1:2" x14ac:dyDescent="0.2">
      <c r="A34" s="6" t="s">
        <v>67</v>
      </c>
      <c r="B34" s="6" t="s">
        <v>57</v>
      </c>
    </row>
    <row r="35" spans="1:2" x14ac:dyDescent="0.2">
      <c r="A35" s="6" t="s">
        <v>68</v>
      </c>
      <c r="B35" s="6" t="s">
        <v>58</v>
      </c>
    </row>
    <row r="36" spans="1:2" x14ac:dyDescent="0.2">
      <c r="A36" s="6" t="s">
        <v>59</v>
      </c>
      <c r="B36" s="6" t="s">
        <v>59</v>
      </c>
    </row>
    <row r="37" spans="1:2" x14ac:dyDescent="0.2">
      <c r="A37" s="6" t="s">
        <v>69</v>
      </c>
      <c r="B37" s="6" t="s">
        <v>60</v>
      </c>
    </row>
    <row r="38" spans="1:2" x14ac:dyDescent="0.2">
      <c r="A38" s="6" t="s">
        <v>70</v>
      </c>
      <c r="B38" s="6" t="s">
        <v>61</v>
      </c>
    </row>
    <row r="39" spans="1:2" x14ac:dyDescent="0.2">
      <c r="A39" s="6" t="s">
        <v>71</v>
      </c>
      <c r="B39" s="6" t="s">
        <v>62</v>
      </c>
    </row>
    <row r="40" spans="1:2" x14ac:dyDescent="0.2">
      <c r="A40" s="6" t="s">
        <v>100</v>
      </c>
      <c r="B40" s="6" t="s">
        <v>101</v>
      </c>
    </row>
    <row r="41" spans="1:2" x14ac:dyDescent="0.2">
      <c r="A41" s="6" t="s">
        <v>72</v>
      </c>
      <c r="B41" s="6" t="s">
        <v>63</v>
      </c>
    </row>
    <row r="42" spans="1:2" x14ac:dyDescent="0.2">
      <c r="A42" s="6" t="s">
        <v>73</v>
      </c>
      <c r="B42" s="6" t="s">
        <v>64</v>
      </c>
    </row>
    <row r="43" spans="1:2" x14ac:dyDescent="0.2">
      <c r="A43" s="6" t="s">
        <v>74</v>
      </c>
      <c r="B43" s="6" t="s">
        <v>65</v>
      </c>
    </row>
    <row r="44" spans="1:2" x14ac:dyDescent="0.2">
      <c r="A44" s="6" t="s">
        <v>75</v>
      </c>
      <c r="B44" s="6" t="s">
        <v>76</v>
      </c>
    </row>
    <row r="45" spans="1:2" x14ac:dyDescent="0.2">
      <c r="A45" s="6" t="s">
        <v>77</v>
      </c>
      <c r="B45" s="6" t="s">
        <v>62</v>
      </c>
    </row>
    <row r="46" spans="1:2" x14ac:dyDescent="0.2">
      <c r="A46" s="6" t="s">
        <v>78</v>
      </c>
      <c r="B46" s="6" t="s">
        <v>82</v>
      </c>
    </row>
    <row r="47" spans="1:2" x14ac:dyDescent="0.2">
      <c r="A47" s="6" t="s">
        <v>79</v>
      </c>
      <c r="B47" s="6" t="s">
        <v>83</v>
      </c>
    </row>
    <row r="48" spans="1:2" x14ac:dyDescent="0.2">
      <c r="A48" s="6" t="s">
        <v>80</v>
      </c>
      <c r="B48" s="6" t="s">
        <v>99</v>
      </c>
    </row>
    <row r="49" spans="1:2" x14ac:dyDescent="0.2">
      <c r="A49" s="6" t="s">
        <v>81</v>
      </c>
      <c r="B49" s="6" t="s">
        <v>84</v>
      </c>
    </row>
    <row r="50" spans="1:2" x14ac:dyDescent="0.2">
      <c r="A50" s="6" t="s">
        <v>90</v>
      </c>
      <c r="B50" s="6" t="s">
        <v>89</v>
      </c>
    </row>
    <row r="51" spans="1:2" x14ac:dyDescent="0.2">
      <c r="A51" s="6" t="s">
        <v>91</v>
      </c>
      <c r="B51" s="6" t="s">
        <v>92</v>
      </c>
    </row>
    <row r="52" spans="1:2" x14ac:dyDescent="0.2">
      <c r="A52" s="6" t="s">
        <v>94</v>
      </c>
      <c r="B52" s="6" t="s">
        <v>93</v>
      </c>
    </row>
    <row r="53" spans="1:2" x14ac:dyDescent="0.2">
      <c r="A53" s="6" t="s">
        <v>97</v>
      </c>
      <c r="B53" s="6" t="s">
        <v>98</v>
      </c>
    </row>
    <row r="54" spans="1:2" x14ac:dyDescent="0.2">
      <c r="A54" s="6" t="s">
        <v>80</v>
      </c>
    </row>
    <row r="55" spans="1:2" x14ac:dyDescent="0.2">
      <c r="A55" s="6" t="s">
        <v>186</v>
      </c>
    </row>
    <row r="56" spans="1:2" x14ac:dyDescent="0.2">
      <c r="A56" s="6" t="s">
        <v>187</v>
      </c>
    </row>
    <row r="57" spans="1:2" x14ac:dyDescent="0.2">
      <c r="A57" s="6" t="s">
        <v>188</v>
      </c>
    </row>
  </sheetData>
  <phoneticPr fontId="3" type="noConversion"/>
  <pageMargins left="0.78740157499999996" right="0.78740157499999996" top="0.984251969" bottom="0.984251969" header="0.4921259845" footer="0.4921259845"/>
  <pageSetup paperSize="9" orientation="portrait" horizontalDpi="203" verticalDpi="196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0865" r:id="rId4" name="Button 1">
              <controlPr defaultSize="0" print="0" autoFill="0" autoPict="0" macro="[0]!KarteLesen">
                <anchor moveWithCells="1">
                  <from>
                    <xdr:col>8</xdr:col>
                    <xdr:colOff>247650</xdr:colOff>
                    <xdr:row>0</xdr:row>
                    <xdr:rowOff>0</xdr:rowOff>
                  </from>
                  <to>
                    <xdr:col>8</xdr:col>
                    <xdr:colOff>1057275</xdr:colOff>
                    <xdr:row>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1">
    <pageSetUpPr fitToPage="1"/>
  </sheetPr>
  <dimension ref="A1:M109"/>
  <sheetViews>
    <sheetView showGridLines="0" tabSelected="1" workbookViewId="0"/>
  </sheetViews>
  <sheetFormatPr baseColWidth="10" defaultColWidth="11.5703125" defaultRowHeight="11.25" x14ac:dyDescent="0.2"/>
  <cols>
    <col min="1" max="5" width="10.7109375" style="2" customWidth="1"/>
    <col min="6" max="7" width="11.7109375" style="2" customWidth="1"/>
    <col min="8" max="8" width="13.7109375" style="2" customWidth="1"/>
    <col min="9" max="16384" width="11.5703125" style="2"/>
  </cols>
  <sheetData>
    <row r="1" spans="1:8" s="6" customFormat="1" x14ac:dyDescent="0.2">
      <c r="A1" s="11"/>
      <c r="B1" s="12"/>
      <c r="C1" s="12"/>
      <c r="D1" s="12"/>
      <c r="E1" s="11"/>
      <c r="F1" s="12"/>
      <c r="G1" s="12"/>
      <c r="H1" s="13"/>
    </row>
    <row r="2" spans="1:8" s="6" customFormat="1" ht="12.75" x14ac:dyDescent="0.2">
      <c r="A2" s="14"/>
      <c r="B2" s="15"/>
      <c r="C2" s="15"/>
      <c r="D2" s="15"/>
      <c r="E2" s="16" t="s">
        <v>102</v>
      </c>
      <c r="F2" s="174" t="str">
        <f>IF('Statistik stat'!F2="","",'Statistik stat'!F2)</f>
        <v/>
      </c>
      <c r="G2" s="175"/>
      <c r="H2" s="19"/>
    </row>
    <row r="3" spans="1:8" s="6" customFormat="1" ht="12.75" x14ac:dyDescent="0.2">
      <c r="A3" s="14"/>
      <c r="B3" s="15"/>
      <c r="C3" s="15"/>
      <c r="D3" s="15"/>
      <c r="E3" s="16" t="s">
        <v>103</v>
      </c>
      <c r="F3" s="174" t="str">
        <f>IF('Statistik stat'!F3="","",'Statistik stat'!F3)</f>
        <v/>
      </c>
      <c r="G3" s="175"/>
      <c r="H3" s="19"/>
    </row>
    <row r="4" spans="1:8" s="6" customFormat="1" ht="12.75" x14ac:dyDescent="0.2">
      <c r="A4" s="14"/>
      <c r="B4" s="15"/>
      <c r="C4" s="15"/>
      <c r="D4" s="15"/>
      <c r="E4" s="16" t="s">
        <v>104</v>
      </c>
      <c r="F4" s="174" t="str">
        <f>IF('Statistik stat'!F4="","",'Statistik stat'!F4)</f>
        <v/>
      </c>
      <c r="G4" s="175"/>
      <c r="H4" s="19"/>
    </row>
    <row r="5" spans="1:8" s="6" customFormat="1" x14ac:dyDescent="0.2">
      <c r="A5" s="22"/>
      <c r="B5" s="23"/>
      <c r="C5" s="24"/>
      <c r="D5" s="26"/>
      <c r="E5" s="25"/>
      <c r="F5" s="26"/>
      <c r="G5" s="26"/>
      <c r="H5" s="27"/>
    </row>
    <row r="6" spans="1:8" ht="18" customHeight="1" x14ac:dyDescent="0.25">
      <c r="A6" s="179" t="str">
        <f>CONCATENATE("Plattendruckversuch DIN 18134-",TEXT(H14,"0"))</f>
        <v>Plattendruckversuch DIN 18134-0</v>
      </c>
      <c r="B6" s="180"/>
      <c r="C6" s="180"/>
      <c r="D6" s="180"/>
      <c r="E6" s="180"/>
      <c r="F6" s="180"/>
      <c r="G6" s="180"/>
      <c r="H6" s="181"/>
    </row>
    <row r="7" spans="1:8" s="6" customFormat="1" ht="29.25" customHeight="1" x14ac:dyDescent="0.2">
      <c r="A7" s="182" t="s">
        <v>136</v>
      </c>
      <c r="B7" s="183"/>
      <c r="C7" s="183"/>
      <c r="D7" s="183"/>
      <c r="E7" s="183"/>
      <c r="F7" s="183"/>
      <c r="G7" s="183"/>
      <c r="H7" s="184"/>
    </row>
    <row r="8" spans="1:8" s="6" customFormat="1" x14ac:dyDescent="0.2">
      <c r="A8" s="103"/>
      <c r="B8" s="104"/>
      <c r="C8" s="104"/>
      <c r="D8" s="104"/>
      <c r="E8" s="104"/>
      <c r="F8" s="104"/>
      <c r="G8" s="104"/>
      <c r="H8" s="105"/>
    </row>
    <row r="9" spans="1:8" ht="12.75" x14ac:dyDescent="0.2">
      <c r="A9" s="16" t="s">
        <v>107</v>
      </c>
      <c r="B9" s="174" t="str">
        <f>IF('Statistik stat'!B8="","",'Statistik stat'!B8)</f>
        <v/>
      </c>
      <c r="C9" s="174"/>
      <c r="D9" s="174"/>
      <c r="E9" s="174"/>
      <c r="G9" s="1" t="s">
        <v>137</v>
      </c>
      <c r="H9" s="106">
        <f>_Datensatznummer</f>
        <v>0</v>
      </c>
    </row>
    <row r="10" spans="1:8" ht="12.75" x14ac:dyDescent="0.2">
      <c r="A10" s="107"/>
      <c r="B10" s="176" t="str">
        <f>IF('Statistik stat'!B9="","",'Statistik stat'!B9)</f>
        <v/>
      </c>
      <c r="C10" s="185"/>
      <c r="D10" s="185"/>
      <c r="E10" s="185"/>
      <c r="G10" s="1" t="s">
        <v>138</v>
      </c>
      <c r="H10" s="108">
        <f>_Kartennummer</f>
        <v>0</v>
      </c>
    </row>
    <row r="11" spans="1:8" ht="12.75" x14ac:dyDescent="0.2">
      <c r="A11" s="36"/>
      <c r="B11" s="176" t="str">
        <f>IF('Statistik stat'!B10="","",'Statistik stat'!B10)</f>
        <v/>
      </c>
      <c r="C11" s="176"/>
      <c r="D11" s="176"/>
      <c r="E11" s="176"/>
      <c r="G11" s="1" t="s">
        <v>139</v>
      </c>
      <c r="H11" s="109">
        <f>_MessDatum</f>
        <v>0</v>
      </c>
    </row>
    <row r="12" spans="1:8" ht="12.75" x14ac:dyDescent="0.2">
      <c r="A12" s="16" t="s">
        <v>140</v>
      </c>
      <c r="B12" s="176" t="str">
        <f>IF('Statistik stat'!B11="","",'Statistik stat'!B11)</f>
        <v/>
      </c>
      <c r="C12" s="176"/>
      <c r="D12" s="176"/>
      <c r="E12" s="176"/>
      <c r="G12" s="1" t="s">
        <v>141</v>
      </c>
      <c r="H12" s="109">
        <f>_MessDatum1</f>
        <v>0</v>
      </c>
    </row>
    <row r="13" spans="1:8" ht="12.75" x14ac:dyDescent="0.2">
      <c r="A13" s="36"/>
      <c r="B13" s="176" t="str">
        <f>IF('Statistik stat'!B12="","",'Statistik stat'!B12)</f>
        <v/>
      </c>
      <c r="C13" s="176"/>
      <c r="D13" s="176"/>
      <c r="E13" s="176"/>
      <c r="G13" s="1" t="s">
        <v>3</v>
      </c>
      <c r="H13" s="106">
        <f>_Geraetenummer</f>
        <v>0</v>
      </c>
    </row>
    <row r="14" spans="1:8" ht="12.75" x14ac:dyDescent="0.2">
      <c r="A14" s="16" t="s">
        <v>113</v>
      </c>
      <c r="B14" s="176" t="str">
        <f>IF('Statistik stat'!B13="","",'Statistik stat'!B13)</f>
        <v/>
      </c>
      <c r="C14" s="185"/>
      <c r="D14" s="185"/>
      <c r="E14" s="185"/>
      <c r="G14" s="1" t="s">
        <v>175</v>
      </c>
      <c r="H14" s="110">
        <f>_PlattenDurchmesser</f>
        <v>0</v>
      </c>
    </row>
    <row r="15" spans="1:8" ht="12.75" x14ac:dyDescent="0.2">
      <c r="A15" s="16" t="s">
        <v>115</v>
      </c>
      <c r="B15" s="176" t="str">
        <f>IF('Statistik stat'!B14="","",'Statistik stat'!B14)</f>
        <v/>
      </c>
      <c r="C15" s="176"/>
      <c r="D15" s="176"/>
      <c r="E15" s="176"/>
      <c r="G15" s="1" t="s">
        <v>142</v>
      </c>
      <c r="H15" s="111">
        <f>ABS(_Hebelarm)</f>
        <v>0</v>
      </c>
    </row>
    <row r="16" spans="1:8" ht="12.75" x14ac:dyDescent="0.2">
      <c r="A16" s="16" t="s">
        <v>143</v>
      </c>
      <c r="B16" s="37"/>
      <c r="C16" s="112"/>
      <c r="D16" s="112"/>
      <c r="E16" s="112"/>
      <c r="F16" s="112"/>
      <c r="G16" s="98" t="str">
        <f>IF(ISNUMBER(F51),IF(_PlattenDurchmesser&gt;300,"Bettungsmodul ks:",IF(_PlattenDurchmesser=300,"Bettungsmodul (d=2,22) ks:","")),"")</f>
        <v/>
      </c>
      <c r="H16" s="173" t="str">
        <f>IF(ISNUMBER(F51),IF(_PlattenDurchmesser&gt;300,IF(F51="","",1000*F51/A51),IF(_PlattenDurchmesser=300,IF(F51="","",1000*F51/A51/2.22),"")),"")</f>
        <v/>
      </c>
    </row>
    <row r="17" spans="1:8" ht="12.75" x14ac:dyDescent="0.2">
      <c r="A17" s="57" t="s">
        <v>1</v>
      </c>
      <c r="B17" s="37"/>
      <c r="C17" s="21"/>
      <c r="D17" s="21"/>
      <c r="E17" s="113"/>
      <c r="F17" s="31" t="s">
        <v>144</v>
      </c>
      <c r="G17" s="18"/>
      <c r="H17" s="39"/>
    </row>
    <row r="18" spans="1:8" ht="12.75" x14ac:dyDescent="0.2">
      <c r="A18" s="57" t="s">
        <v>110</v>
      </c>
      <c r="B18" s="37" t="str">
        <f>IF('Statistik stat'!F10="","",'Statistik stat'!F10)</f>
        <v/>
      </c>
      <c r="C18" s="18"/>
      <c r="D18" s="18"/>
      <c r="E18" s="35"/>
      <c r="F18" s="31" t="s">
        <v>145</v>
      </c>
      <c r="G18" s="42"/>
      <c r="H18" s="40"/>
    </row>
    <row r="19" spans="1:8" ht="12.75" x14ac:dyDescent="0.2">
      <c r="A19" s="16" t="s">
        <v>5</v>
      </c>
      <c r="B19" s="186">
        <f>H11</f>
        <v>0</v>
      </c>
      <c r="C19" s="187"/>
      <c r="D19" s="187"/>
      <c r="E19" s="112"/>
      <c r="F19" s="1" t="s">
        <v>146</v>
      </c>
      <c r="H19" s="114"/>
    </row>
    <row r="20" spans="1:8" ht="12.75" x14ac:dyDescent="0.2">
      <c r="A20" s="57" t="s">
        <v>128</v>
      </c>
      <c r="B20" s="176" t="str">
        <f>IF('Statistik stat'!G30="","",'Statistik stat'!G30)</f>
        <v/>
      </c>
      <c r="C20" s="188"/>
      <c r="D20" s="188"/>
      <c r="E20" s="112"/>
      <c r="H20" s="115"/>
    </row>
    <row r="21" spans="1:8" ht="12.75" x14ac:dyDescent="0.2">
      <c r="A21" s="57"/>
      <c r="B21" s="116"/>
      <c r="C21" s="117"/>
      <c r="D21" s="117"/>
      <c r="E21" s="112"/>
      <c r="F21" s="31"/>
      <c r="G21" s="112"/>
      <c r="H21" s="19"/>
    </row>
    <row r="22" spans="1:8" ht="12.75" x14ac:dyDescent="0.2">
      <c r="A22" s="57"/>
      <c r="B22" s="112"/>
      <c r="C22" s="112"/>
      <c r="D22" s="112"/>
      <c r="E22" s="112"/>
      <c r="F22" s="31"/>
      <c r="G22" s="112"/>
      <c r="H22" s="118"/>
    </row>
    <row r="23" spans="1:8" ht="12.75" x14ac:dyDescent="0.2">
      <c r="A23" s="177" t="s">
        <v>147</v>
      </c>
      <c r="B23" s="178"/>
      <c r="C23" s="62" t="s">
        <v>176</v>
      </c>
      <c r="D23" s="62" t="s">
        <v>177</v>
      </c>
      <c r="E23" s="119" t="s">
        <v>178</v>
      </c>
      <c r="F23" s="120" t="s">
        <v>148</v>
      </c>
      <c r="G23" s="7" t="s">
        <v>149</v>
      </c>
      <c r="H23" s="7" t="s">
        <v>150</v>
      </c>
    </row>
    <row r="24" spans="1:8" ht="12.75" x14ac:dyDescent="0.2">
      <c r="A24" s="121"/>
      <c r="B24" s="122" t="s">
        <v>179</v>
      </c>
      <c r="C24" s="123" t="str">
        <f>IF(D54="","",D54)</f>
        <v/>
      </c>
      <c r="D24" s="124" t="str">
        <f>IF(E54="","",E54)</f>
        <v/>
      </c>
      <c r="E24" s="124" t="str">
        <f>IF(G54="","",G54)</f>
        <v/>
      </c>
      <c r="F24" s="130" t="str">
        <f>IF(H54="","",ROUNDDOWN(H54,1))</f>
        <v/>
      </c>
      <c r="G24" s="170">
        <f>0.6*G25</f>
        <v>72</v>
      </c>
      <c r="H24" s="126" t="str">
        <f>IF(F24="","",IF(F24&gt;=G24,"erfüllt","nicht erfüllt"))</f>
        <v/>
      </c>
    </row>
    <row r="25" spans="1:8" ht="12.75" x14ac:dyDescent="0.2">
      <c r="A25" s="121"/>
      <c r="B25" s="122" t="s">
        <v>180</v>
      </c>
      <c r="C25" s="123" t="str">
        <f>IF(D56="","",D56)</f>
        <v/>
      </c>
      <c r="D25" s="124" t="str">
        <f>IF(E56="","",E56)</f>
        <v/>
      </c>
      <c r="E25" s="124" t="str">
        <f>IF(G56="","",G56)</f>
        <v/>
      </c>
      <c r="F25" s="130" t="str">
        <f>IF(H56="","",ROUNDDOWN(H56,1))</f>
        <v/>
      </c>
      <c r="G25" s="171">
        <f>IF('Statistik stat'!D17="","",'Statistik stat'!D17)</f>
        <v>120</v>
      </c>
      <c r="H25" s="126" t="str">
        <f>IF(F25="","",IF(F25&gt;=G25,"erfüllt","nicht erfüllt"))</f>
        <v/>
      </c>
    </row>
    <row r="26" spans="1:8" ht="12.75" x14ac:dyDescent="0.2">
      <c r="A26" s="121"/>
      <c r="B26" s="122" t="s">
        <v>181</v>
      </c>
      <c r="C26" s="123"/>
      <c r="D26" s="124"/>
      <c r="E26" s="124"/>
      <c r="F26" s="125" t="str">
        <f>IF(OR(F24="",F25=""),"",ROUNDDOWN(H56/H54,2))</f>
        <v/>
      </c>
      <c r="G26" s="172">
        <f>IF('Statistik stat'!H17="","",'Statistik stat'!H17)</f>
        <v>2.2000000000000002</v>
      </c>
      <c r="H26" s="126" t="str">
        <f>IF(F26="","",IF(F26&lt;=G26,"erfüllt","nicht erfüllt"))</f>
        <v/>
      </c>
    </row>
    <row r="27" spans="1:8" ht="12.75" x14ac:dyDescent="0.2">
      <c r="A27" s="121"/>
      <c r="B27" s="128" t="str">
        <f>IF(F27="","","Verformungsmodul Ev3 [MN/m²]")</f>
        <v/>
      </c>
      <c r="C27" s="129" t="str">
        <f>IF(H58&lt;&gt;"",H58,"")</f>
        <v/>
      </c>
      <c r="D27" s="129" t="str">
        <f>IF(I58&lt;&gt;"",I58,"")</f>
        <v/>
      </c>
      <c r="E27" s="129" t="str">
        <f>IF(G58&lt;&gt;"",G58,"")</f>
        <v/>
      </c>
      <c r="F27" s="130" t="str">
        <f>IF(H58&lt;&gt;"",ROUNDDOWN(H58,1),"")</f>
        <v/>
      </c>
      <c r="G27" s="131"/>
      <c r="H27" s="126"/>
    </row>
    <row r="28" spans="1:8" ht="12.75" x14ac:dyDescent="0.2">
      <c r="A28" s="121"/>
      <c r="B28" s="128" t="str">
        <f>IF(F28="","","Verhältniswert Ev3/Ev1:")</f>
        <v/>
      </c>
      <c r="C28" s="123"/>
      <c r="D28" s="124"/>
      <c r="E28" s="124"/>
      <c r="F28" s="127" t="str">
        <f>IF(OR(F24="",F27=""),"",ROUNDDOWN(H57/H54,2))</f>
        <v/>
      </c>
      <c r="G28" s="131"/>
      <c r="H28" s="126"/>
    </row>
    <row r="29" spans="1:8" x14ac:dyDescent="0.2">
      <c r="A29" s="132" t="s">
        <v>2</v>
      </c>
      <c r="B29" s="133"/>
      <c r="C29" s="134"/>
      <c r="D29" s="135"/>
      <c r="E29" s="135"/>
      <c r="F29" s="136"/>
      <c r="G29" s="126" t="s">
        <v>182</v>
      </c>
      <c r="H29" s="136"/>
    </row>
    <row r="30" spans="1:8" x14ac:dyDescent="0.2">
      <c r="A30" s="137"/>
      <c r="B30" s="138"/>
      <c r="C30" s="138"/>
      <c r="D30" s="139"/>
      <c r="E30" s="139"/>
      <c r="F30" s="140"/>
      <c r="G30" s="135"/>
      <c r="H30" s="141"/>
    </row>
    <row r="31" spans="1:8" x14ac:dyDescent="0.2">
      <c r="A31" s="137"/>
      <c r="B31" s="138"/>
      <c r="C31" s="138"/>
      <c r="D31" s="139"/>
      <c r="E31" s="139"/>
      <c r="F31" s="139"/>
      <c r="G31" s="139"/>
      <c r="H31" s="142"/>
    </row>
    <row r="32" spans="1:8" x14ac:dyDescent="0.2">
      <c r="A32" s="143"/>
      <c r="B32" s="144"/>
      <c r="C32" s="144"/>
      <c r="D32" s="145"/>
      <c r="E32" s="145"/>
      <c r="F32" s="145"/>
      <c r="G32" s="145"/>
      <c r="H32" s="146"/>
    </row>
    <row r="33" spans="1:8" x14ac:dyDescent="0.2">
      <c r="A33" s="107"/>
      <c r="H33" s="115"/>
    </row>
    <row r="34" spans="1:8" ht="22.5" x14ac:dyDescent="0.2">
      <c r="A34" s="147" t="s">
        <v>151</v>
      </c>
      <c r="B34" s="147" t="s">
        <v>152</v>
      </c>
      <c r="C34" s="147" t="s">
        <v>6</v>
      </c>
      <c r="H34" s="115"/>
    </row>
    <row r="35" spans="1:8" ht="12.75" x14ac:dyDescent="0.2">
      <c r="A35" s="148" t="s">
        <v>153</v>
      </c>
      <c r="B35" s="149"/>
      <c r="C35" s="150"/>
      <c r="H35" s="115"/>
    </row>
    <row r="36" spans="1:8" x14ac:dyDescent="0.2">
      <c r="A36" s="151"/>
      <c r="B36" s="4">
        <v>0</v>
      </c>
      <c r="C36" s="152">
        <v>0</v>
      </c>
      <c r="H36" s="115"/>
    </row>
    <row r="37" spans="1:8" ht="12.75" x14ac:dyDescent="0.2">
      <c r="A37" s="153" t="str">
        <f ca="1">IF(OFFSET(_MessTab1,0,1,1,1)="","","Entlastung")</f>
        <v>Entlastung</v>
      </c>
      <c r="B37" s="4"/>
      <c r="C37" s="152"/>
      <c r="H37" s="115"/>
    </row>
    <row r="38" spans="1:8" x14ac:dyDescent="0.2">
      <c r="A38" s="151"/>
      <c r="B38" s="4">
        <v>0.1</v>
      </c>
      <c r="C38" s="152">
        <v>0.1</v>
      </c>
      <c r="H38" s="115"/>
    </row>
    <row r="39" spans="1:8" ht="12.75" x14ac:dyDescent="0.2">
      <c r="A39" s="153" t="str">
        <f ca="1">IF(OFFSET(_MessTab2,0,1,1,1)="","","Zweitbelastung")</f>
        <v>Zweitbelastung</v>
      </c>
      <c r="B39" s="4"/>
      <c r="C39" s="152"/>
      <c r="H39" s="115"/>
    </row>
    <row r="40" spans="1:8" x14ac:dyDescent="0.2">
      <c r="A40" s="151"/>
      <c r="B40" s="4">
        <v>0.2</v>
      </c>
      <c r="C40" s="152">
        <v>0.2</v>
      </c>
      <c r="H40" s="115"/>
    </row>
    <row r="41" spans="1:8" ht="12.75" x14ac:dyDescent="0.2">
      <c r="A41" s="153" t="str">
        <f ca="1">IF(OFFSET(_MessTab3,0,1,1,1)="","","2.Entlastung")</f>
        <v>2.Entlastung</v>
      </c>
      <c r="B41" s="4"/>
      <c r="C41" s="152"/>
      <c r="H41" s="115"/>
    </row>
    <row r="42" spans="1:8" x14ac:dyDescent="0.2">
      <c r="A42" s="151"/>
      <c r="B42" s="4">
        <v>0.3</v>
      </c>
      <c r="C42" s="152">
        <v>0.3</v>
      </c>
      <c r="H42" s="115"/>
    </row>
    <row r="43" spans="1:8" ht="12.75" x14ac:dyDescent="0.2">
      <c r="A43" s="153" t="str">
        <f ca="1">IF(OFFSET(_MessTab4,0,1,1,1)="","","Drittbelastung")</f>
        <v>Drittbelastung</v>
      </c>
      <c r="B43" s="4"/>
      <c r="C43" s="152"/>
      <c r="H43" s="115"/>
    </row>
    <row r="44" spans="1:8" x14ac:dyDescent="0.2">
      <c r="A44" s="151"/>
      <c r="B44" s="4">
        <v>0.4</v>
      </c>
      <c r="C44" s="152">
        <v>0.4</v>
      </c>
      <c r="H44" s="115"/>
    </row>
    <row r="45" spans="1:8" x14ac:dyDescent="0.2">
      <c r="A45" s="154"/>
      <c r="B45" s="3"/>
      <c r="H45" s="115"/>
    </row>
    <row r="46" spans="1:8" x14ac:dyDescent="0.2">
      <c r="A46" s="155"/>
      <c r="B46" s="156"/>
      <c r="C46" s="156"/>
      <c r="D46" s="156"/>
      <c r="E46" s="156"/>
      <c r="F46" s="156"/>
      <c r="G46" s="156"/>
      <c r="H46" s="157"/>
    </row>
    <row r="50" spans="1:8" s="3" customFormat="1" x14ac:dyDescent="0.2">
      <c r="A50" s="3" t="s">
        <v>183</v>
      </c>
      <c r="B50" s="3" t="s">
        <v>184</v>
      </c>
      <c r="C50" s="3" t="s">
        <v>154</v>
      </c>
      <c r="D50" s="3" t="s">
        <v>155</v>
      </c>
      <c r="E50" s="3" t="s">
        <v>156</v>
      </c>
      <c r="F50" s="158" t="s">
        <v>185</v>
      </c>
    </row>
    <row r="51" spans="1:8" s="3" customFormat="1" x14ac:dyDescent="0.2">
      <c r="A51" s="159">
        <v>1.25</v>
      </c>
      <c r="B51" s="159" t="str">
        <f>IF(D54="","",_Parameter0+A51)</f>
        <v/>
      </c>
      <c r="C51" s="3" t="str">
        <f>IF(OR(E54=0,D54=""),"",D54/E54)</f>
        <v/>
      </c>
      <c r="D51" s="3" t="str">
        <f>IF(OR(E54=0,E54=""),"",(_Parameter0-B51)/E54)</f>
        <v/>
      </c>
      <c r="E51" s="3" t="str">
        <f>IF(C51="","",C51/2)</f>
        <v/>
      </c>
      <c r="F51" s="160" t="e">
        <f>IF(E54=0,A51/D54,IF(E51="","",IF(E54&lt;0,-E51-SQRT(E51^2-D51),-E51+SQRT(E51^2-D51))))</f>
        <v>#DIV/0!</v>
      </c>
    </row>
    <row r="52" spans="1:8" x14ac:dyDescent="0.2">
      <c r="C52" s="2" t="s">
        <v>157</v>
      </c>
      <c r="E52" s="3"/>
    </row>
    <row r="53" spans="1:8" x14ac:dyDescent="0.2">
      <c r="C53" s="2" t="s">
        <v>158</v>
      </c>
      <c r="D53" s="2" t="s">
        <v>159</v>
      </c>
      <c r="E53" s="2" t="s">
        <v>160</v>
      </c>
      <c r="F53" s="2" t="s">
        <v>161</v>
      </c>
      <c r="G53" s="161" t="s">
        <v>162</v>
      </c>
      <c r="H53" s="2" t="s">
        <v>163</v>
      </c>
    </row>
    <row r="60" spans="1:8" x14ac:dyDescent="0.2">
      <c r="C60" s="1" t="s">
        <v>164</v>
      </c>
      <c r="D60" s="1"/>
    </row>
    <row r="61" spans="1:8" x14ac:dyDescent="0.2">
      <c r="C61" s="1" t="s">
        <v>142</v>
      </c>
      <c r="D61" s="162"/>
      <c r="F61" s="163"/>
      <c r="G61" s="164"/>
      <c r="H61" s="165"/>
    </row>
    <row r="62" spans="1:8" x14ac:dyDescent="0.2">
      <c r="C62" s="1" t="s">
        <v>5</v>
      </c>
      <c r="D62" s="166"/>
    </row>
    <row r="63" spans="1:8" x14ac:dyDescent="0.2">
      <c r="C63" s="1" t="s">
        <v>165</v>
      </c>
      <c r="D63" s="166"/>
    </row>
    <row r="64" spans="1:8" x14ac:dyDescent="0.2">
      <c r="C64" s="1" t="s">
        <v>3</v>
      </c>
      <c r="D64" s="1"/>
    </row>
    <row r="65" spans="3:13" x14ac:dyDescent="0.2">
      <c r="C65" s="1" t="s">
        <v>166</v>
      </c>
      <c r="D65" s="1"/>
    </row>
    <row r="66" spans="3:13" x14ac:dyDescent="0.2">
      <c r="C66" s="2" t="s">
        <v>4</v>
      </c>
      <c r="D66" s="167"/>
    </row>
    <row r="67" spans="3:13" x14ac:dyDescent="0.2">
      <c r="D67" s="167"/>
    </row>
    <row r="68" spans="3:13" x14ac:dyDescent="0.2">
      <c r="C68" s="1" t="s">
        <v>167</v>
      </c>
    </row>
    <row r="69" spans="3:13" ht="10.15" customHeight="1" x14ac:dyDescent="0.2">
      <c r="C69" s="1" t="s">
        <v>168</v>
      </c>
      <c r="D69" s="1" t="s">
        <v>169</v>
      </c>
    </row>
    <row r="70" spans="3:13" x14ac:dyDescent="0.2">
      <c r="C70" s="2">
        <v>45</v>
      </c>
      <c r="D70" s="2">
        <v>2.2000000000000002</v>
      </c>
    </row>
    <row r="71" spans="3:13" x14ac:dyDescent="0.2">
      <c r="C71" s="2">
        <v>80</v>
      </c>
      <c r="D71" s="2">
        <v>2.2999999999999998</v>
      </c>
    </row>
    <row r="72" spans="3:13" x14ac:dyDescent="0.2">
      <c r="C72" s="2">
        <v>100</v>
      </c>
      <c r="D72" s="2">
        <v>2.5</v>
      </c>
    </row>
    <row r="73" spans="3:13" x14ac:dyDescent="0.2">
      <c r="C73" s="2">
        <v>120</v>
      </c>
      <c r="D73" s="2">
        <v>2.6</v>
      </c>
    </row>
    <row r="74" spans="3:13" x14ac:dyDescent="0.2">
      <c r="C74" s="2">
        <v>150</v>
      </c>
    </row>
    <row r="75" spans="3:13" x14ac:dyDescent="0.2">
      <c r="C75" s="2">
        <v>180</v>
      </c>
    </row>
    <row r="77" spans="3:13" x14ac:dyDescent="0.2">
      <c r="C77" s="2" t="s">
        <v>7</v>
      </c>
    </row>
    <row r="78" spans="3:13" x14ac:dyDescent="0.2">
      <c r="C78" s="2" t="s">
        <v>170</v>
      </c>
      <c r="E78" s="2" t="s">
        <v>171</v>
      </c>
      <c r="G78" s="2" t="s">
        <v>172</v>
      </c>
      <c r="I78" s="2" t="s">
        <v>173</v>
      </c>
      <c r="K78" s="2" t="s">
        <v>172</v>
      </c>
      <c r="M78" s="2" t="s">
        <v>174</v>
      </c>
    </row>
    <row r="79" spans="3:13" x14ac:dyDescent="0.2">
      <c r="C79" s="2">
        <v>0</v>
      </c>
      <c r="D79" s="2">
        <f t="shared" ref="D79:D109" si="0">IF(C79&lt;=$G$54,C79,$G$54)</f>
        <v>0</v>
      </c>
      <c r="E79" s="2">
        <f t="shared" ref="E79:E109" si="1">$C$54+$D$54*D79+$E$54*D79*D79</f>
        <v>0</v>
      </c>
      <c r="F79" s="2">
        <f t="shared" ref="F79:F109" si="2">IF(C79&lt;=$G$55,C79,$G$55)</f>
        <v>0</v>
      </c>
      <c r="G79" s="2">
        <f t="shared" ref="G79:G109" si="3">$C$55+$D$55*F79+$E$55*F79*F79</f>
        <v>0</v>
      </c>
      <c r="H79" s="2">
        <f t="shared" ref="H79:H109" si="4">IF(C79&lt;=$G$56,C79,$G$56)</f>
        <v>0</v>
      </c>
      <c r="I79" s="2">
        <f t="shared" ref="I79:I109" si="5">$C$56+$D$56*H79+$E$56*H79*H79</f>
        <v>0</v>
      </c>
      <c r="J79" s="2">
        <f t="shared" ref="J79:J109" si="6">IF(C79&lt;=$G$67,C79,$G$57)</f>
        <v>0</v>
      </c>
      <c r="K79" s="2">
        <f t="shared" ref="K79:K109" si="7">$C$57+$D$57*J79+$E$57*J79*J79</f>
        <v>0</v>
      </c>
      <c r="L79" s="2">
        <f t="shared" ref="L79:L109" si="8">IF(C79&lt;=$G$58,C79,$G$58)</f>
        <v>0</v>
      </c>
      <c r="M79" s="2">
        <f t="shared" ref="M79:M109" si="9">$C$58+$D$58*L79+$E$58*L79*L79</f>
        <v>0</v>
      </c>
    </row>
    <row r="80" spans="3:13" x14ac:dyDescent="0.2">
      <c r="C80" s="2">
        <v>0.02</v>
      </c>
      <c r="D80" s="2">
        <f t="shared" si="0"/>
        <v>0</v>
      </c>
      <c r="E80" s="2">
        <f t="shared" si="1"/>
        <v>0</v>
      </c>
      <c r="F80" s="2">
        <f t="shared" si="2"/>
        <v>0</v>
      </c>
      <c r="G80" s="2">
        <f t="shared" si="3"/>
        <v>0</v>
      </c>
      <c r="H80" s="2">
        <f t="shared" si="4"/>
        <v>0</v>
      </c>
      <c r="I80" s="2">
        <f t="shared" si="5"/>
        <v>0</v>
      </c>
      <c r="J80" s="2">
        <f t="shared" si="6"/>
        <v>0</v>
      </c>
      <c r="K80" s="2">
        <f t="shared" si="7"/>
        <v>0</v>
      </c>
      <c r="L80" s="2">
        <f t="shared" si="8"/>
        <v>0</v>
      </c>
      <c r="M80" s="2">
        <f t="shared" si="9"/>
        <v>0</v>
      </c>
    </row>
    <row r="81" spans="3:13" x14ac:dyDescent="0.2">
      <c r="C81" s="2">
        <v>0.04</v>
      </c>
      <c r="D81" s="2">
        <f t="shared" si="0"/>
        <v>0</v>
      </c>
      <c r="E81" s="2">
        <f t="shared" si="1"/>
        <v>0</v>
      </c>
      <c r="F81" s="2">
        <f t="shared" si="2"/>
        <v>0</v>
      </c>
      <c r="G81" s="2">
        <f t="shared" si="3"/>
        <v>0</v>
      </c>
      <c r="H81" s="2">
        <f t="shared" si="4"/>
        <v>0</v>
      </c>
      <c r="I81" s="2">
        <f t="shared" si="5"/>
        <v>0</v>
      </c>
      <c r="J81" s="2">
        <f t="shared" si="6"/>
        <v>0</v>
      </c>
      <c r="K81" s="2">
        <f t="shared" si="7"/>
        <v>0</v>
      </c>
      <c r="L81" s="2">
        <f t="shared" si="8"/>
        <v>0</v>
      </c>
      <c r="M81" s="2">
        <f t="shared" si="9"/>
        <v>0</v>
      </c>
    </row>
    <row r="82" spans="3:13" x14ac:dyDescent="0.2">
      <c r="C82" s="2">
        <v>0.06</v>
      </c>
      <c r="D82" s="2">
        <f t="shared" si="0"/>
        <v>0</v>
      </c>
      <c r="E82" s="2">
        <f t="shared" si="1"/>
        <v>0</v>
      </c>
      <c r="F82" s="2">
        <f t="shared" si="2"/>
        <v>0</v>
      </c>
      <c r="G82" s="2">
        <f t="shared" si="3"/>
        <v>0</v>
      </c>
      <c r="H82" s="2">
        <f t="shared" si="4"/>
        <v>0</v>
      </c>
      <c r="I82" s="2">
        <f t="shared" si="5"/>
        <v>0</v>
      </c>
      <c r="J82" s="2">
        <f t="shared" si="6"/>
        <v>0</v>
      </c>
      <c r="K82" s="2">
        <f t="shared" si="7"/>
        <v>0</v>
      </c>
      <c r="L82" s="2">
        <f t="shared" si="8"/>
        <v>0</v>
      </c>
      <c r="M82" s="2">
        <f t="shared" si="9"/>
        <v>0</v>
      </c>
    </row>
    <row r="83" spans="3:13" x14ac:dyDescent="0.2">
      <c r="C83" s="2">
        <v>0.08</v>
      </c>
      <c r="D83" s="2">
        <f t="shared" si="0"/>
        <v>0</v>
      </c>
      <c r="E83" s="2">
        <f t="shared" si="1"/>
        <v>0</v>
      </c>
      <c r="F83" s="2">
        <f t="shared" si="2"/>
        <v>0</v>
      </c>
      <c r="G83" s="2">
        <f t="shared" si="3"/>
        <v>0</v>
      </c>
      <c r="H83" s="2">
        <f t="shared" si="4"/>
        <v>0</v>
      </c>
      <c r="I83" s="2">
        <f t="shared" si="5"/>
        <v>0</v>
      </c>
      <c r="J83" s="2">
        <f t="shared" si="6"/>
        <v>0</v>
      </c>
      <c r="K83" s="2">
        <f t="shared" si="7"/>
        <v>0</v>
      </c>
      <c r="L83" s="2">
        <f t="shared" si="8"/>
        <v>0</v>
      </c>
      <c r="M83" s="2">
        <f t="shared" si="9"/>
        <v>0</v>
      </c>
    </row>
    <row r="84" spans="3:13" x14ac:dyDescent="0.2">
      <c r="C84" s="2">
        <v>0.1</v>
      </c>
      <c r="D84" s="2">
        <f t="shared" si="0"/>
        <v>0</v>
      </c>
      <c r="E84" s="2">
        <f t="shared" si="1"/>
        <v>0</v>
      </c>
      <c r="F84" s="2">
        <f t="shared" si="2"/>
        <v>0</v>
      </c>
      <c r="G84" s="2">
        <f t="shared" si="3"/>
        <v>0</v>
      </c>
      <c r="H84" s="2">
        <f t="shared" si="4"/>
        <v>0</v>
      </c>
      <c r="I84" s="2">
        <f t="shared" si="5"/>
        <v>0</v>
      </c>
      <c r="J84" s="2">
        <f t="shared" si="6"/>
        <v>0</v>
      </c>
      <c r="K84" s="2">
        <f t="shared" si="7"/>
        <v>0</v>
      </c>
      <c r="L84" s="2">
        <f t="shared" si="8"/>
        <v>0</v>
      </c>
      <c r="M84" s="2">
        <f t="shared" si="9"/>
        <v>0</v>
      </c>
    </row>
    <row r="85" spans="3:13" x14ac:dyDescent="0.2">
      <c r="C85" s="2">
        <v>0.12</v>
      </c>
      <c r="D85" s="2">
        <f t="shared" si="0"/>
        <v>0</v>
      </c>
      <c r="E85" s="2">
        <f t="shared" si="1"/>
        <v>0</v>
      </c>
      <c r="F85" s="2">
        <f t="shared" si="2"/>
        <v>0</v>
      </c>
      <c r="G85" s="2">
        <f t="shared" si="3"/>
        <v>0</v>
      </c>
      <c r="H85" s="2">
        <f t="shared" si="4"/>
        <v>0</v>
      </c>
      <c r="I85" s="2">
        <f t="shared" si="5"/>
        <v>0</v>
      </c>
      <c r="J85" s="2">
        <f t="shared" si="6"/>
        <v>0</v>
      </c>
      <c r="K85" s="2">
        <f t="shared" si="7"/>
        <v>0</v>
      </c>
      <c r="L85" s="2">
        <f t="shared" si="8"/>
        <v>0</v>
      </c>
      <c r="M85" s="2">
        <f t="shared" si="9"/>
        <v>0</v>
      </c>
    </row>
    <row r="86" spans="3:13" x14ac:dyDescent="0.2">
      <c r="C86" s="2">
        <v>0.14000000000000001</v>
      </c>
      <c r="D86" s="2">
        <f t="shared" si="0"/>
        <v>0</v>
      </c>
      <c r="E86" s="2">
        <f t="shared" si="1"/>
        <v>0</v>
      </c>
      <c r="F86" s="2">
        <f t="shared" si="2"/>
        <v>0</v>
      </c>
      <c r="G86" s="2">
        <f t="shared" si="3"/>
        <v>0</v>
      </c>
      <c r="H86" s="2">
        <f t="shared" si="4"/>
        <v>0</v>
      </c>
      <c r="I86" s="2">
        <f t="shared" si="5"/>
        <v>0</v>
      </c>
      <c r="J86" s="2">
        <f t="shared" si="6"/>
        <v>0</v>
      </c>
      <c r="K86" s="2">
        <f t="shared" si="7"/>
        <v>0</v>
      </c>
      <c r="L86" s="2">
        <f t="shared" si="8"/>
        <v>0</v>
      </c>
      <c r="M86" s="2">
        <f t="shared" si="9"/>
        <v>0</v>
      </c>
    </row>
    <row r="87" spans="3:13" x14ac:dyDescent="0.2">
      <c r="C87" s="2">
        <v>0.16</v>
      </c>
      <c r="D87" s="2">
        <f t="shared" si="0"/>
        <v>0</v>
      </c>
      <c r="E87" s="2">
        <f t="shared" si="1"/>
        <v>0</v>
      </c>
      <c r="F87" s="2">
        <f t="shared" si="2"/>
        <v>0</v>
      </c>
      <c r="G87" s="2">
        <f t="shared" si="3"/>
        <v>0</v>
      </c>
      <c r="H87" s="2">
        <f t="shared" si="4"/>
        <v>0</v>
      </c>
      <c r="I87" s="2">
        <f t="shared" si="5"/>
        <v>0</v>
      </c>
      <c r="J87" s="2">
        <f t="shared" si="6"/>
        <v>0</v>
      </c>
      <c r="K87" s="2">
        <f t="shared" si="7"/>
        <v>0</v>
      </c>
      <c r="L87" s="2">
        <f t="shared" si="8"/>
        <v>0</v>
      </c>
      <c r="M87" s="2">
        <f t="shared" si="9"/>
        <v>0</v>
      </c>
    </row>
    <row r="88" spans="3:13" x14ac:dyDescent="0.2">
      <c r="C88" s="2">
        <v>0.18</v>
      </c>
      <c r="D88" s="2">
        <f t="shared" si="0"/>
        <v>0</v>
      </c>
      <c r="E88" s="2">
        <f t="shared" si="1"/>
        <v>0</v>
      </c>
      <c r="F88" s="2">
        <f t="shared" si="2"/>
        <v>0</v>
      </c>
      <c r="G88" s="2">
        <f t="shared" si="3"/>
        <v>0</v>
      </c>
      <c r="H88" s="2">
        <f t="shared" si="4"/>
        <v>0</v>
      </c>
      <c r="I88" s="2">
        <f t="shared" si="5"/>
        <v>0</v>
      </c>
      <c r="J88" s="2">
        <f t="shared" si="6"/>
        <v>0</v>
      </c>
      <c r="K88" s="2">
        <f t="shared" si="7"/>
        <v>0</v>
      </c>
      <c r="L88" s="2">
        <f t="shared" si="8"/>
        <v>0</v>
      </c>
      <c r="M88" s="2">
        <f t="shared" si="9"/>
        <v>0</v>
      </c>
    </row>
    <row r="89" spans="3:13" x14ac:dyDescent="0.2">
      <c r="C89" s="2">
        <v>0.2</v>
      </c>
      <c r="D89" s="2">
        <f t="shared" si="0"/>
        <v>0</v>
      </c>
      <c r="E89" s="2">
        <f t="shared" si="1"/>
        <v>0</v>
      </c>
      <c r="F89" s="2">
        <f t="shared" si="2"/>
        <v>0</v>
      </c>
      <c r="G89" s="2">
        <f t="shared" si="3"/>
        <v>0</v>
      </c>
      <c r="H89" s="2">
        <f t="shared" si="4"/>
        <v>0</v>
      </c>
      <c r="I89" s="2">
        <f t="shared" si="5"/>
        <v>0</v>
      </c>
      <c r="J89" s="2">
        <f t="shared" si="6"/>
        <v>0</v>
      </c>
      <c r="K89" s="2">
        <f t="shared" si="7"/>
        <v>0</v>
      </c>
      <c r="L89" s="2">
        <f t="shared" si="8"/>
        <v>0</v>
      </c>
      <c r="M89" s="2">
        <f t="shared" si="9"/>
        <v>0</v>
      </c>
    </row>
    <row r="90" spans="3:13" x14ac:dyDescent="0.2">
      <c r="C90" s="2">
        <v>0.22</v>
      </c>
      <c r="D90" s="2">
        <f t="shared" si="0"/>
        <v>0</v>
      </c>
      <c r="E90" s="2">
        <f t="shared" si="1"/>
        <v>0</v>
      </c>
      <c r="F90" s="2">
        <f t="shared" si="2"/>
        <v>0</v>
      </c>
      <c r="G90" s="2">
        <f t="shared" si="3"/>
        <v>0</v>
      </c>
      <c r="H90" s="2">
        <f t="shared" si="4"/>
        <v>0</v>
      </c>
      <c r="I90" s="2">
        <f t="shared" si="5"/>
        <v>0</v>
      </c>
      <c r="J90" s="2">
        <f t="shared" si="6"/>
        <v>0</v>
      </c>
      <c r="K90" s="2">
        <f t="shared" si="7"/>
        <v>0</v>
      </c>
      <c r="L90" s="2">
        <f t="shared" si="8"/>
        <v>0</v>
      </c>
      <c r="M90" s="2">
        <f t="shared" si="9"/>
        <v>0</v>
      </c>
    </row>
    <row r="91" spans="3:13" x14ac:dyDescent="0.2">
      <c r="C91" s="2">
        <v>0.24</v>
      </c>
      <c r="D91" s="2">
        <f t="shared" si="0"/>
        <v>0</v>
      </c>
      <c r="E91" s="2">
        <f t="shared" si="1"/>
        <v>0</v>
      </c>
      <c r="F91" s="2">
        <f t="shared" si="2"/>
        <v>0</v>
      </c>
      <c r="G91" s="2">
        <f t="shared" si="3"/>
        <v>0</v>
      </c>
      <c r="H91" s="2">
        <f t="shared" si="4"/>
        <v>0</v>
      </c>
      <c r="I91" s="2">
        <f t="shared" si="5"/>
        <v>0</v>
      </c>
      <c r="J91" s="2">
        <f t="shared" si="6"/>
        <v>0</v>
      </c>
      <c r="K91" s="2">
        <f t="shared" si="7"/>
        <v>0</v>
      </c>
      <c r="L91" s="2">
        <f t="shared" si="8"/>
        <v>0</v>
      </c>
      <c r="M91" s="2">
        <f t="shared" si="9"/>
        <v>0</v>
      </c>
    </row>
    <row r="92" spans="3:13" x14ac:dyDescent="0.2">
      <c r="C92" s="2">
        <v>0.26</v>
      </c>
      <c r="D92" s="2">
        <f t="shared" si="0"/>
        <v>0</v>
      </c>
      <c r="E92" s="2">
        <f t="shared" si="1"/>
        <v>0</v>
      </c>
      <c r="F92" s="2">
        <f t="shared" si="2"/>
        <v>0</v>
      </c>
      <c r="G92" s="2">
        <f t="shared" si="3"/>
        <v>0</v>
      </c>
      <c r="H92" s="2">
        <f t="shared" si="4"/>
        <v>0</v>
      </c>
      <c r="I92" s="2">
        <f t="shared" si="5"/>
        <v>0</v>
      </c>
      <c r="J92" s="2">
        <f t="shared" si="6"/>
        <v>0</v>
      </c>
      <c r="K92" s="2">
        <f t="shared" si="7"/>
        <v>0</v>
      </c>
      <c r="L92" s="2">
        <f t="shared" si="8"/>
        <v>0</v>
      </c>
      <c r="M92" s="2">
        <f t="shared" si="9"/>
        <v>0</v>
      </c>
    </row>
    <row r="93" spans="3:13" x14ac:dyDescent="0.2">
      <c r="C93" s="2">
        <v>0.28000000000000003</v>
      </c>
      <c r="D93" s="2">
        <f t="shared" si="0"/>
        <v>0</v>
      </c>
      <c r="E93" s="2">
        <f t="shared" si="1"/>
        <v>0</v>
      </c>
      <c r="F93" s="2">
        <f t="shared" si="2"/>
        <v>0</v>
      </c>
      <c r="G93" s="2">
        <f t="shared" si="3"/>
        <v>0</v>
      </c>
      <c r="H93" s="2">
        <f t="shared" si="4"/>
        <v>0</v>
      </c>
      <c r="I93" s="2">
        <f t="shared" si="5"/>
        <v>0</v>
      </c>
      <c r="J93" s="2">
        <f t="shared" si="6"/>
        <v>0</v>
      </c>
      <c r="K93" s="2">
        <f t="shared" si="7"/>
        <v>0</v>
      </c>
      <c r="L93" s="2">
        <f t="shared" si="8"/>
        <v>0</v>
      </c>
      <c r="M93" s="2">
        <f t="shared" si="9"/>
        <v>0</v>
      </c>
    </row>
    <row r="94" spans="3:13" x14ac:dyDescent="0.2">
      <c r="C94" s="2">
        <v>0.3</v>
      </c>
      <c r="D94" s="2">
        <f t="shared" si="0"/>
        <v>0</v>
      </c>
      <c r="E94" s="2">
        <f t="shared" si="1"/>
        <v>0</v>
      </c>
      <c r="F94" s="2">
        <f t="shared" si="2"/>
        <v>0</v>
      </c>
      <c r="G94" s="2">
        <f t="shared" si="3"/>
        <v>0</v>
      </c>
      <c r="H94" s="2">
        <f t="shared" si="4"/>
        <v>0</v>
      </c>
      <c r="I94" s="2">
        <f t="shared" si="5"/>
        <v>0</v>
      </c>
      <c r="J94" s="2">
        <f t="shared" si="6"/>
        <v>0</v>
      </c>
      <c r="K94" s="2">
        <f t="shared" si="7"/>
        <v>0</v>
      </c>
      <c r="L94" s="2">
        <f t="shared" si="8"/>
        <v>0</v>
      </c>
      <c r="M94" s="2">
        <f t="shared" si="9"/>
        <v>0</v>
      </c>
    </row>
    <row r="95" spans="3:13" x14ac:dyDescent="0.2">
      <c r="C95" s="2">
        <v>0.32</v>
      </c>
      <c r="D95" s="2">
        <f t="shared" si="0"/>
        <v>0</v>
      </c>
      <c r="E95" s="2">
        <f t="shared" si="1"/>
        <v>0</v>
      </c>
      <c r="F95" s="2">
        <f t="shared" si="2"/>
        <v>0</v>
      </c>
      <c r="G95" s="2">
        <f t="shared" si="3"/>
        <v>0</v>
      </c>
      <c r="H95" s="2">
        <f t="shared" si="4"/>
        <v>0</v>
      </c>
      <c r="I95" s="2">
        <f t="shared" si="5"/>
        <v>0</v>
      </c>
      <c r="J95" s="2">
        <f t="shared" si="6"/>
        <v>0</v>
      </c>
      <c r="K95" s="2">
        <f t="shared" si="7"/>
        <v>0</v>
      </c>
      <c r="L95" s="2">
        <f t="shared" si="8"/>
        <v>0</v>
      </c>
      <c r="M95" s="2">
        <f t="shared" si="9"/>
        <v>0</v>
      </c>
    </row>
    <row r="96" spans="3:13" x14ac:dyDescent="0.2">
      <c r="C96" s="2">
        <v>0.34</v>
      </c>
      <c r="D96" s="2">
        <f t="shared" si="0"/>
        <v>0</v>
      </c>
      <c r="E96" s="2">
        <f t="shared" si="1"/>
        <v>0</v>
      </c>
      <c r="F96" s="2">
        <f t="shared" si="2"/>
        <v>0</v>
      </c>
      <c r="G96" s="2">
        <f t="shared" si="3"/>
        <v>0</v>
      </c>
      <c r="H96" s="2">
        <f t="shared" si="4"/>
        <v>0</v>
      </c>
      <c r="I96" s="2">
        <f t="shared" si="5"/>
        <v>0</v>
      </c>
      <c r="J96" s="2">
        <f t="shared" si="6"/>
        <v>0</v>
      </c>
      <c r="K96" s="2">
        <f t="shared" si="7"/>
        <v>0</v>
      </c>
      <c r="L96" s="2">
        <f t="shared" si="8"/>
        <v>0</v>
      </c>
      <c r="M96" s="2">
        <f t="shared" si="9"/>
        <v>0</v>
      </c>
    </row>
    <row r="97" spans="3:13" x14ac:dyDescent="0.2">
      <c r="C97" s="2">
        <v>0.36</v>
      </c>
      <c r="D97" s="2">
        <f t="shared" si="0"/>
        <v>0</v>
      </c>
      <c r="E97" s="2">
        <f t="shared" si="1"/>
        <v>0</v>
      </c>
      <c r="F97" s="2">
        <f t="shared" si="2"/>
        <v>0</v>
      </c>
      <c r="G97" s="2">
        <f t="shared" si="3"/>
        <v>0</v>
      </c>
      <c r="H97" s="2">
        <f t="shared" si="4"/>
        <v>0</v>
      </c>
      <c r="I97" s="2">
        <f t="shared" si="5"/>
        <v>0</v>
      </c>
      <c r="J97" s="2">
        <f t="shared" si="6"/>
        <v>0</v>
      </c>
      <c r="K97" s="2">
        <f t="shared" si="7"/>
        <v>0</v>
      </c>
      <c r="L97" s="2">
        <f t="shared" si="8"/>
        <v>0</v>
      </c>
      <c r="M97" s="2">
        <f t="shared" si="9"/>
        <v>0</v>
      </c>
    </row>
    <row r="98" spans="3:13" x14ac:dyDescent="0.2">
      <c r="C98" s="2">
        <v>0.38</v>
      </c>
      <c r="D98" s="2">
        <f t="shared" si="0"/>
        <v>0</v>
      </c>
      <c r="E98" s="2">
        <f t="shared" si="1"/>
        <v>0</v>
      </c>
      <c r="F98" s="2">
        <f t="shared" si="2"/>
        <v>0</v>
      </c>
      <c r="G98" s="2">
        <f t="shared" si="3"/>
        <v>0</v>
      </c>
      <c r="H98" s="2">
        <f t="shared" si="4"/>
        <v>0</v>
      </c>
      <c r="I98" s="2">
        <f t="shared" si="5"/>
        <v>0</v>
      </c>
      <c r="J98" s="2">
        <f t="shared" si="6"/>
        <v>0</v>
      </c>
      <c r="K98" s="2">
        <f t="shared" si="7"/>
        <v>0</v>
      </c>
      <c r="L98" s="2">
        <f t="shared" si="8"/>
        <v>0</v>
      </c>
      <c r="M98" s="2">
        <f t="shared" si="9"/>
        <v>0</v>
      </c>
    </row>
    <row r="99" spans="3:13" x14ac:dyDescent="0.2">
      <c r="C99" s="2">
        <v>0.4</v>
      </c>
      <c r="D99" s="2">
        <f t="shared" si="0"/>
        <v>0</v>
      </c>
      <c r="E99" s="2">
        <f t="shared" si="1"/>
        <v>0</v>
      </c>
      <c r="F99" s="2">
        <f t="shared" si="2"/>
        <v>0</v>
      </c>
      <c r="G99" s="2">
        <f t="shared" si="3"/>
        <v>0</v>
      </c>
      <c r="H99" s="2">
        <f t="shared" si="4"/>
        <v>0</v>
      </c>
      <c r="I99" s="2">
        <f t="shared" si="5"/>
        <v>0</v>
      </c>
      <c r="J99" s="2">
        <f t="shared" si="6"/>
        <v>0</v>
      </c>
      <c r="K99" s="2">
        <f t="shared" si="7"/>
        <v>0</v>
      </c>
      <c r="L99" s="2">
        <f t="shared" si="8"/>
        <v>0</v>
      </c>
      <c r="M99" s="2">
        <f t="shared" si="9"/>
        <v>0</v>
      </c>
    </row>
    <row r="100" spans="3:13" x14ac:dyDescent="0.2">
      <c r="C100" s="2">
        <v>0.42</v>
      </c>
      <c r="D100" s="2">
        <f t="shared" si="0"/>
        <v>0</v>
      </c>
      <c r="E100" s="2">
        <f t="shared" si="1"/>
        <v>0</v>
      </c>
      <c r="F100" s="2">
        <f t="shared" si="2"/>
        <v>0</v>
      </c>
      <c r="G100" s="2">
        <f t="shared" si="3"/>
        <v>0</v>
      </c>
      <c r="H100" s="2">
        <f t="shared" si="4"/>
        <v>0</v>
      </c>
      <c r="I100" s="2">
        <f t="shared" si="5"/>
        <v>0</v>
      </c>
      <c r="J100" s="2">
        <f t="shared" si="6"/>
        <v>0</v>
      </c>
      <c r="K100" s="2">
        <f t="shared" si="7"/>
        <v>0</v>
      </c>
      <c r="L100" s="2">
        <f t="shared" si="8"/>
        <v>0</v>
      </c>
      <c r="M100" s="2">
        <f t="shared" si="9"/>
        <v>0</v>
      </c>
    </row>
    <row r="101" spans="3:13" x14ac:dyDescent="0.2">
      <c r="C101" s="2">
        <v>0.44</v>
      </c>
      <c r="D101" s="2">
        <f t="shared" si="0"/>
        <v>0</v>
      </c>
      <c r="E101" s="2">
        <f t="shared" si="1"/>
        <v>0</v>
      </c>
      <c r="F101" s="2">
        <f t="shared" si="2"/>
        <v>0</v>
      </c>
      <c r="G101" s="2">
        <f t="shared" si="3"/>
        <v>0</v>
      </c>
      <c r="H101" s="2">
        <f t="shared" si="4"/>
        <v>0</v>
      </c>
      <c r="I101" s="2">
        <f t="shared" si="5"/>
        <v>0</v>
      </c>
      <c r="J101" s="2">
        <f t="shared" si="6"/>
        <v>0</v>
      </c>
      <c r="K101" s="2">
        <f t="shared" si="7"/>
        <v>0</v>
      </c>
      <c r="L101" s="2">
        <f t="shared" si="8"/>
        <v>0</v>
      </c>
      <c r="M101" s="2">
        <f t="shared" si="9"/>
        <v>0</v>
      </c>
    </row>
    <row r="102" spans="3:13" x14ac:dyDescent="0.2">
      <c r="C102" s="2">
        <v>0.46</v>
      </c>
      <c r="D102" s="2">
        <f t="shared" si="0"/>
        <v>0</v>
      </c>
      <c r="E102" s="2">
        <f t="shared" si="1"/>
        <v>0</v>
      </c>
      <c r="F102" s="2">
        <f t="shared" si="2"/>
        <v>0</v>
      </c>
      <c r="G102" s="2">
        <f t="shared" si="3"/>
        <v>0</v>
      </c>
      <c r="H102" s="2">
        <f t="shared" si="4"/>
        <v>0</v>
      </c>
      <c r="I102" s="2">
        <f t="shared" si="5"/>
        <v>0</v>
      </c>
      <c r="J102" s="2">
        <f t="shared" si="6"/>
        <v>0</v>
      </c>
      <c r="K102" s="2">
        <f t="shared" si="7"/>
        <v>0</v>
      </c>
      <c r="L102" s="2">
        <f t="shared" si="8"/>
        <v>0</v>
      </c>
      <c r="M102" s="2">
        <f t="shared" si="9"/>
        <v>0</v>
      </c>
    </row>
    <row r="103" spans="3:13" x14ac:dyDescent="0.2">
      <c r="C103" s="2">
        <v>0.48</v>
      </c>
      <c r="D103" s="2">
        <f t="shared" si="0"/>
        <v>0</v>
      </c>
      <c r="E103" s="2">
        <f t="shared" si="1"/>
        <v>0</v>
      </c>
      <c r="F103" s="2">
        <f t="shared" si="2"/>
        <v>0</v>
      </c>
      <c r="G103" s="2">
        <f t="shared" si="3"/>
        <v>0</v>
      </c>
      <c r="H103" s="2">
        <f t="shared" si="4"/>
        <v>0</v>
      </c>
      <c r="I103" s="2">
        <f t="shared" si="5"/>
        <v>0</v>
      </c>
      <c r="J103" s="2">
        <f t="shared" si="6"/>
        <v>0</v>
      </c>
      <c r="K103" s="2">
        <f t="shared" si="7"/>
        <v>0</v>
      </c>
      <c r="L103" s="2">
        <f t="shared" si="8"/>
        <v>0</v>
      </c>
      <c r="M103" s="2">
        <f t="shared" si="9"/>
        <v>0</v>
      </c>
    </row>
    <row r="104" spans="3:13" x14ac:dyDescent="0.2">
      <c r="C104" s="2">
        <v>0.5</v>
      </c>
      <c r="D104" s="2">
        <f t="shared" si="0"/>
        <v>0</v>
      </c>
      <c r="E104" s="2">
        <f t="shared" si="1"/>
        <v>0</v>
      </c>
      <c r="F104" s="2">
        <f t="shared" si="2"/>
        <v>0</v>
      </c>
      <c r="G104" s="2">
        <f t="shared" si="3"/>
        <v>0</v>
      </c>
      <c r="H104" s="2">
        <f t="shared" si="4"/>
        <v>0</v>
      </c>
      <c r="I104" s="2">
        <f t="shared" si="5"/>
        <v>0</v>
      </c>
      <c r="J104" s="2">
        <f t="shared" si="6"/>
        <v>0</v>
      </c>
      <c r="K104" s="2">
        <f t="shared" si="7"/>
        <v>0</v>
      </c>
      <c r="L104" s="2">
        <f t="shared" si="8"/>
        <v>0</v>
      </c>
      <c r="M104" s="2">
        <f t="shared" si="9"/>
        <v>0</v>
      </c>
    </row>
    <row r="105" spans="3:13" x14ac:dyDescent="0.2">
      <c r="C105" s="2">
        <v>0.52</v>
      </c>
      <c r="D105" s="2">
        <f t="shared" si="0"/>
        <v>0</v>
      </c>
      <c r="E105" s="2">
        <f t="shared" si="1"/>
        <v>0</v>
      </c>
      <c r="F105" s="2">
        <f t="shared" si="2"/>
        <v>0</v>
      </c>
      <c r="G105" s="2">
        <f t="shared" si="3"/>
        <v>0</v>
      </c>
      <c r="H105" s="2">
        <f t="shared" si="4"/>
        <v>0</v>
      </c>
      <c r="I105" s="2">
        <f t="shared" si="5"/>
        <v>0</v>
      </c>
      <c r="J105" s="2">
        <f t="shared" si="6"/>
        <v>0</v>
      </c>
      <c r="K105" s="2">
        <f t="shared" si="7"/>
        <v>0</v>
      </c>
      <c r="L105" s="2">
        <f t="shared" si="8"/>
        <v>0</v>
      </c>
      <c r="M105" s="2">
        <f t="shared" si="9"/>
        <v>0</v>
      </c>
    </row>
    <row r="106" spans="3:13" x14ac:dyDescent="0.2">
      <c r="C106" s="2">
        <v>0.54</v>
      </c>
      <c r="D106" s="2">
        <f t="shared" si="0"/>
        <v>0</v>
      </c>
      <c r="E106" s="2">
        <f t="shared" si="1"/>
        <v>0</v>
      </c>
      <c r="F106" s="2">
        <f t="shared" si="2"/>
        <v>0</v>
      </c>
      <c r="G106" s="2">
        <f t="shared" si="3"/>
        <v>0</v>
      </c>
      <c r="H106" s="2">
        <f t="shared" si="4"/>
        <v>0</v>
      </c>
      <c r="I106" s="2">
        <f t="shared" si="5"/>
        <v>0</v>
      </c>
      <c r="J106" s="2">
        <f t="shared" si="6"/>
        <v>0</v>
      </c>
      <c r="K106" s="2">
        <f t="shared" si="7"/>
        <v>0</v>
      </c>
      <c r="L106" s="2">
        <f t="shared" si="8"/>
        <v>0</v>
      </c>
      <c r="M106" s="2">
        <f t="shared" si="9"/>
        <v>0</v>
      </c>
    </row>
    <row r="107" spans="3:13" x14ac:dyDescent="0.2">
      <c r="C107" s="2">
        <v>0.56000000000000005</v>
      </c>
      <c r="D107" s="2">
        <f t="shared" si="0"/>
        <v>0</v>
      </c>
      <c r="E107" s="2">
        <f t="shared" si="1"/>
        <v>0</v>
      </c>
      <c r="F107" s="2">
        <f t="shared" si="2"/>
        <v>0</v>
      </c>
      <c r="G107" s="2">
        <f t="shared" si="3"/>
        <v>0</v>
      </c>
      <c r="H107" s="2">
        <f t="shared" si="4"/>
        <v>0</v>
      </c>
      <c r="I107" s="2">
        <f t="shared" si="5"/>
        <v>0</v>
      </c>
      <c r="J107" s="2">
        <f t="shared" si="6"/>
        <v>0</v>
      </c>
      <c r="K107" s="2">
        <f t="shared" si="7"/>
        <v>0</v>
      </c>
      <c r="L107" s="2">
        <f t="shared" si="8"/>
        <v>0</v>
      </c>
      <c r="M107" s="2">
        <f t="shared" si="9"/>
        <v>0</v>
      </c>
    </row>
    <row r="108" spans="3:13" x14ac:dyDescent="0.2">
      <c r="C108" s="2">
        <v>0.57999999999999996</v>
      </c>
      <c r="D108" s="2">
        <f t="shared" si="0"/>
        <v>0</v>
      </c>
      <c r="E108" s="2">
        <f t="shared" si="1"/>
        <v>0</v>
      </c>
      <c r="F108" s="2">
        <f t="shared" si="2"/>
        <v>0</v>
      </c>
      <c r="G108" s="2">
        <f t="shared" si="3"/>
        <v>0</v>
      </c>
      <c r="H108" s="2">
        <f t="shared" si="4"/>
        <v>0</v>
      </c>
      <c r="I108" s="2">
        <f t="shared" si="5"/>
        <v>0</v>
      </c>
      <c r="J108" s="2">
        <f t="shared" si="6"/>
        <v>0</v>
      </c>
      <c r="K108" s="2">
        <f t="shared" si="7"/>
        <v>0</v>
      </c>
      <c r="L108" s="2">
        <f t="shared" si="8"/>
        <v>0</v>
      </c>
      <c r="M108" s="2">
        <f t="shared" si="9"/>
        <v>0</v>
      </c>
    </row>
    <row r="109" spans="3:13" x14ac:dyDescent="0.2">
      <c r="C109" s="2">
        <v>0.6</v>
      </c>
      <c r="D109" s="2">
        <f t="shared" si="0"/>
        <v>0</v>
      </c>
      <c r="E109" s="2">
        <f t="shared" si="1"/>
        <v>0</v>
      </c>
      <c r="F109" s="2">
        <f t="shared" si="2"/>
        <v>0</v>
      </c>
      <c r="G109" s="2">
        <f t="shared" si="3"/>
        <v>0</v>
      </c>
      <c r="H109" s="2">
        <f t="shared" si="4"/>
        <v>0</v>
      </c>
      <c r="I109" s="2">
        <f t="shared" si="5"/>
        <v>0</v>
      </c>
      <c r="J109" s="2">
        <f t="shared" si="6"/>
        <v>0</v>
      </c>
      <c r="K109" s="2">
        <f t="shared" si="7"/>
        <v>0</v>
      </c>
      <c r="L109" s="2">
        <f t="shared" si="8"/>
        <v>0</v>
      </c>
      <c r="M109" s="2">
        <f t="shared" si="9"/>
        <v>0</v>
      </c>
    </row>
  </sheetData>
  <mergeCells count="15">
    <mergeCell ref="A23:B23"/>
    <mergeCell ref="A6:H6"/>
    <mergeCell ref="A7:H7"/>
    <mergeCell ref="B9:E9"/>
    <mergeCell ref="B10:E10"/>
    <mergeCell ref="B19:D19"/>
    <mergeCell ref="B20:D20"/>
    <mergeCell ref="B13:E13"/>
    <mergeCell ref="B14:E14"/>
    <mergeCell ref="B15:E15"/>
    <mergeCell ref="F2:G2"/>
    <mergeCell ref="F3:G3"/>
    <mergeCell ref="F4:G4"/>
    <mergeCell ref="B11:E11"/>
    <mergeCell ref="B12:E12"/>
  </mergeCells>
  <phoneticPr fontId="3" type="noConversion"/>
  <dataValidations disablePrompts="1" count="1">
    <dataValidation type="list" allowBlank="1" showInputMessage="1" showErrorMessage="1" sqref="G27" xr:uid="{00000000-0002-0000-0200-000000000000}">
      <formula1>$D$70:$D$75</formula1>
    </dataValidation>
  </dataValidations>
  <printOptions horizontalCentered="1"/>
  <pageMargins left="0.78740157480314965" right="0.39370078740157483" top="0.27559055118110237" bottom="0.27559055118110237" header="0.11811023622047245" footer="0.11811023622047245"/>
  <pageSetup paperSize="9" orientation="portrait" horizontalDpi="203" verticalDpi="196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5555" r:id="rId4" name="Button 3">
              <controlPr defaultSize="0" print="0" autoFill="0" autoPict="0" macro="[0]!KarteLesen">
                <anchor moveWithCells="1">
                  <from>
                    <xdr:col>2</xdr:col>
                    <xdr:colOff>571500</xdr:colOff>
                    <xdr:row>0</xdr:row>
                    <xdr:rowOff>28575</xdr:rowOff>
                  </from>
                  <to>
                    <xdr:col>3</xdr:col>
                    <xdr:colOff>666750</xdr:colOff>
                    <xdr:row>1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1"/>
  <dimension ref="A1:H31"/>
  <sheetViews>
    <sheetView showGridLines="0" workbookViewId="0"/>
  </sheetViews>
  <sheetFormatPr baseColWidth="10" defaultRowHeight="11.25" x14ac:dyDescent="0.2"/>
  <cols>
    <col min="1" max="3" width="10.7109375" style="6" customWidth="1"/>
    <col min="4" max="4" width="11.5703125" style="6" customWidth="1"/>
    <col min="5" max="5" width="10.7109375" style="6" customWidth="1"/>
    <col min="6" max="7" width="11.7109375" style="6" customWidth="1"/>
    <col min="8" max="8" width="13.7109375" style="6" customWidth="1"/>
    <col min="9" max="16384" width="11.42578125" style="6"/>
  </cols>
  <sheetData>
    <row r="1" spans="1:8" x14ac:dyDescent="0.2">
      <c r="A1" s="11"/>
      <c r="B1" s="12"/>
      <c r="C1" s="12"/>
      <c r="D1" s="12"/>
      <c r="E1" s="11"/>
      <c r="F1" s="12"/>
      <c r="G1" s="12"/>
      <c r="H1" s="13"/>
    </row>
    <row r="2" spans="1:8" ht="12.75" x14ac:dyDescent="0.2">
      <c r="A2" s="14"/>
      <c r="B2" s="15"/>
      <c r="C2" s="15"/>
      <c r="D2" s="15"/>
      <c r="E2" s="16" t="s">
        <v>102</v>
      </c>
      <c r="F2" s="17"/>
      <c r="G2" s="18"/>
      <c r="H2" s="19"/>
    </row>
    <row r="3" spans="1:8" ht="12.75" x14ac:dyDescent="0.2">
      <c r="A3" s="14"/>
      <c r="B3" s="15"/>
      <c r="C3" s="15"/>
      <c r="D3" s="15"/>
      <c r="E3" s="16" t="s">
        <v>103</v>
      </c>
      <c r="F3" s="17"/>
      <c r="G3" s="18"/>
      <c r="H3" s="19"/>
    </row>
    <row r="4" spans="1:8" ht="12.75" x14ac:dyDescent="0.2">
      <c r="A4" s="14"/>
      <c r="B4" s="15"/>
      <c r="C4" s="15"/>
      <c r="D4" s="15"/>
      <c r="E4" s="16" t="s">
        <v>104</v>
      </c>
      <c r="F4" s="20"/>
      <c r="G4" s="21"/>
      <c r="H4" s="19"/>
    </row>
    <row r="5" spans="1:8" x14ac:dyDescent="0.2">
      <c r="A5" s="22"/>
      <c r="B5" s="23"/>
      <c r="C5" s="24"/>
      <c r="E5" s="25"/>
      <c r="F5" s="26"/>
      <c r="G5" s="26"/>
      <c r="H5" s="27"/>
    </row>
    <row r="6" spans="1:8" ht="15.75" x14ac:dyDescent="0.2">
      <c r="A6" s="189" t="s">
        <v>105</v>
      </c>
      <c r="B6" s="190"/>
      <c r="C6" s="190"/>
      <c r="D6" s="190"/>
      <c r="E6" s="190"/>
      <c r="F6" s="190"/>
      <c r="G6" s="190"/>
      <c r="H6" s="191"/>
    </row>
    <row r="7" spans="1:8" ht="23.1" customHeight="1" x14ac:dyDescent="0.2">
      <c r="A7" s="182" t="s">
        <v>106</v>
      </c>
      <c r="B7" s="192"/>
      <c r="C7" s="192"/>
      <c r="D7" s="192"/>
      <c r="E7" s="192"/>
      <c r="F7" s="192"/>
      <c r="G7" s="192"/>
      <c r="H7" s="193"/>
    </row>
    <row r="8" spans="1:8" s="35" customFormat="1" ht="12.75" x14ac:dyDescent="0.2">
      <c r="A8" s="28" t="s">
        <v>107</v>
      </c>
      <c r="B8" s="29"/>
      <c r="C8" s="30"/>
      <c r="D8" s="30"/>
      <c r="E8" s="31" t="s">
        <v>108</v>
      </c>
      <c r="F8" s="32"/>
      <c r="G8" s="33"/>
      <c r="H8" s="34"/>
    </row>
    <row r="9" spans="1:8" s="35" customFormat="1" ht="12.75" x14ac:dyDescent="0.2">
      <c r="A9" s="36"/>
      <c r="B9" s="20"/>
      <c r="C9" s="37"/>
      <c r="D9" s="37"/>
      <c r="E9" s="38" t="s">
        <v>109</v>
      </c>
      <c r="F9" s="17"/>
      <c r="G9" s="18"/>
      <c r="H9" s="39"/>
    </row>
    <row r="10" spans="1:8" s="35" customFormat="1" ht="12.75" x14ac:dyDescent="0.2">
      <c r="A10" s="36"/>
      <c r="B10" s="20"/>
      <c r="C10" s="37"/>
      <c r="D10" s="37"/>
      <c r="E10" s="38" t="s">
        <v>110</v>
      </c>
      <c r="F10" s="17"/>
      <c r="G10" s="18"/>
      <c r="H10" s="40"/>
    </row>
    <row r="11" spans="1:8" s="35" customFormat="1" ht="12.75" x14ac:dyDescent="0.2">
      <c r="A11" s="16" t="s">
        <v>0</v>
      </c>
      <c r="B11" s="41"/>
      <c r="C11" s="42"/>
      <c r="D11" s="42"/>
      <c r="E11" s="31" t="s">
        <v>111</v>
      </c>
      <c r="F11" s="43"/>
      <c r="G11" s="18"/>
      <c r="H11" s="39"/>
    </row>
    <row r="12" spans="1:8" s="35" customFormat="1" ht="12.75" x14ac:dyDescent="0.2">
      <c r="A12" s="36"/>
      <c r="B12" s="17"/>
      <c r="C12" s="37"/>
      <c r="D12" s="37"/>
      <c r="E12" s="31" t="s">
        <v>112</v>
      </c>
      <c r="F12" s="44"/>
      <c r="G12" s="21"/>
      <c r="H12" s="40"/>
    </row>
    <row r="13" spans="1:8" s="35" customFormat="1" ht="12.75" customHeight="1" x14ac:dyDescent="0.2">
      <c r="A13" s="16" t="s">
        <v>113</v>
      </c>
      <c r="B13" s="44"/>
      <c r="C13" s="42"/>
      <c r="D13" s="42"/>
      <c r="E13" s="45"/>
      <c r="F13" s="31" t="s">
        <v>114</v>
      </c>
      <c r="G13" s="17"/>
      <c r="H13" s="46"/>
    </row>
    <row r="14" spans="1:8" s="35" customFormat="1" ht="12.75" customHeight="1" x14ac:dyDescent="0.2">
      <c r="A14" s="16" t="s">
        <v>115</v>
      </c>
      <c r="B14" s="47"/>
      <c r="C14" s="42"/>
      <c r="D14" s="42"/>
      <c r="E14" s="45"/>
      <c r="F14" s="31"/>
      <c r="G14" s="48"/>
      <c r="H14" s="49"/>
    </row>
    <row r="15" spans="1:8" s="15" customFormat="1" ht="12.75" x14ac:dyDescent="0.2">
      <c r="A15" s="16" t="s">
        <v>116</v>
      </c>
      <c r="B15" s="20"/>
      <c r="C15" s="50"/>
      <c r="D15" s="42"/>
      <c r="E15" s="42"/>
      <c r="F15" s="42"/>
      <c r="G15" s="50"/>
      <c r="H15" s="51"/>
    </row>
    <row r="16" spans="1:8" s="15" customFormat="1" x14ac:dyDescent="0.2">
      <c r="A16" s="14"/>
      <c r="B16" s="31"/>
      <c r="C16" s="31"/>
      <c r="D16" s="52"/>
      <c r="E16" s="52"/>
      <c r="F16" s="52"/>
      <c r="G16" s="31"/>
      <c r="H16" s="53"/>
    </row>
    <row r="17" spans="1:8" s="56" customFormat="1" ht="12.75" customHeight="1" x14ac:dyDescent="0.2">
      <c r="A17" s="36"/>
      <c r="B17" s="54"/>
      <c r="C17" s="55" t="s">
        <v>129</v>
      </c>
      <c r="D17" s="168">
        <v>120</v>
      </c>
      <c r="E17" s="35"/>
      <c r="F17" s="35"/>
      <c r="G17" s="55" t="s">
        <v>130</v>
      </c>
      <c r="H17" s="169">
        <v>2.2000000000000002</v>
      </c>
    </row>
    <row r="18" spans="1:8" x14ac:dyDescent="0.2">
      <c r="A18" s="57"/>
      <c r="B18" s="45"/>
      <c r="C18" s="45"/>
      <c r="D18" s="52"/>
      <c r="E18" s="15"/>
      <c r="F18" s="15"/>
      <c r="G18" s="15"/>
      <c r="H18" s="58"/>
    </row>
    <row r="19" spans="1:8" x14ac:dyDescent="0.2">
      <c r="A19" s="8" t="s">
        <v>117</v>
      </c>
      <c r="B19" s="59" t="s">
        <v>118</v>
      </c>
      <c r="C19" s="60" t="s">
        <v>119</v>
      </c>
      <c r="D19" s="61" t="s">
        <v>131</v>
      </c>
      <c r="E19" s="8" t="s">
        <v>132</v>
      </c>
      <c r="F19" s="59" t="s">
        <v>133</v>
      </c>
      <c r="G19" s="62" t="s">
        <v>134</v>
      </c>
      <c r="H19" s="7" t="s">
        <v>8</v>
      </c>
    </row>
    <row r="20" spans="1:8" x14ac:dyDescent="0.2">
      <c r="A20" s="63"/>
      <c r="B20" s="64"/>
      <c r="C20" s="65"/>
      <c r="D20" s="66"/>
      <c r="E20" s="67"/>
      <c r="F20" s="68"/>
      <c r="G20" s="69"/>
      <c r="H20" s="70"/>
    </row>
    <row r="21" spans="1:8" x14ac:dyDescent="0.2">
      <c r="A21" s="71"/>
      <c r="B21" s="72"/>
      <c r="C21" s="73"/>
      <c r="D21" s="74"/>
      <c r="E21" s="75"/>
      <c r="F21" s="76"/>
      <c r="G21" s="77"/>
      <c r="H21" s="78"/>
    </row>
    <row r="22" spans="1:8" x14ac:dyDescent="0.2">
      <c r="A22" s="8"/>
      <c r="B22" s="79"/>
      <c r="C22" s="80"/>
      <c r="D22" s="81"/>
      <c r="E22" s="82"/>
      <c r="F22" s="83"/>
      <c r="G22" s="84" t="str">
        <f>IF(E22&lt;&gt;0,F22/E22,"")</f>
        <v/>
      </c>
      <c r="H22" s="85"/>
    </row>
    <row r="23" spans="1:8" x14ac:dyDescent="0.2">
      <c r="A23" s="14"/>
      <c r="B23" s="15"/>
      <c r="C23" s="86"/>
      <c r="D23" s="87"/>
      <c r="E23" s="87"/>
      <c r="F23" s="88"/>
      <c r="G23" s="89"/>
      <c r="H23" s="58"/>
    </row>
    <row r="24" spans="1:8" ht="12.75" x14ac:dyDescent="0.2">
      <c r="A24" s="16" t="s">
        <v>120</v>
      </c>
      <c r="B24" s="90" t="s">
        <v>189</v>
      </c>
      <c r="C24" s="15"/>
      <c r="D24" s="15"/>
      <c r="E24" s="31" t="s">
        <v>121</v>
      </c>
      <c r="F24" s="91" t="e">
        <f>AVERAGE(F20:F23)</f>
        <v>#DIV/0!</v>
      </c>
      <c r="G24" s="92" t="e">
        <f>AVERAGE(G20:G23)</f>
        <v>#DIV/0!</v>
      </c>
      <c r="H24" s="58"/>
    </row>
    <row r="25" spans="1:8" ht="12.75" x14ac:dyDescent="0.2">
      <c r="A25" s="16" t="s">
        <v>122</v>
      </c>
      <c r="B25" s="93">
        <v>4000</v>
      </c>
      <c r="C25" s="15"/>
      <c r="D25" s="15"/>
      <c r="E25" s="31" t="s">
        <v>123</v>
      </c>
      <c r="F25" s="91" t="e">
        <f>STDEV(F20:F23)</f>
        <v>#DIV/0!</v>
      </c>
      <c r="G25" s="92" t="e">
        <f>STDEV(G20:G23)</f>
        <v>#DIV/0!</v>
      </c>
      <c r="H25" s="58"/>
    </row>
    <row r="26" spans="1:8" ht="12.75" x14ac:dyDescent="0.2">
      <c r="A26" s="94" t="s">
        <v>135</v>
      </c>
      <c r="B26" s="95">
        <v>600</v>
      </c>
      <c r="C26" s="15"/>
      <c r="D26" s="15"/>
      <c r="E26" s="31" t="s">
        <v>124</v>
      </c>
      <c r="F26" s="96" t="e">
        <f>F25/F24</f>
        <v>#DIV/0!</v>
      </c>
      <c r="G26" s="96" t="e">
        <f>G25/G24</f>
        <v>#DIV/0!</v>
      </c>
      <c r="H26" s="58"/>
    </row>
    <row r="27" spans="1:8" ht="12.75" x14ac:dyDescent="0.2">
      <c r="A27" s="16" t="s">
        <v>125</v>
      </c>
      <c r="B27" s="97">
        <v>2</v>
      </c>
      <c r="C27" s="15"/>
      <c r="D27" s="15"/>
      <c r="E27" s="98" t="s">
        <v>126</v>
      </c>
      <c r="F27" s="99" t="e">
        <f>(F24-D17)/F25</f>
        <v>#DIV/0!</v>
      </c>
      <c r="G27" s="99" t="e">
        <f>(H17-G24)/G25</f>
        <v>#DIV/0!</v>
      </c>
      <c r="H27" s="58"/>
    </row>
    <row r="28" spans="1:8" ht="12.75" x14ac:dyDescent="0.2">
      <c r="A28" s="14"/>
      <c r="B28" s="15"/>
      <c r="C28" s="15"/>
      <c r="D28" s="15"/>
      <c r="E28" s="55" t="s">
        <v>9</v>
      </c>
      <c r="F28" s="100" t="e">
        <f>IF(F27&gt;0.88,"erfüllt","nicht erfüllt")</f>
        <v>#DIV/0!</v>
      </c>
      <c r="G28" s="100" t="e">
        <f>IF(G27&gt;0.88,"erfüllt","nicht erfüllt")</f>
        <v>#DIV/0!</v>
      </c>
      <c r="H28" s="58"/>
    </row>
    <row r="29" spans="1:8" x14ac:dyDescent="0.2">
      <c r="A29" s="14"/>
      <c r="B29" s="15"/>
      <c r="C29" s="15"/>
      <c r="D29" s="15"/>
      <c r="E29" s="15"/>
      <c r="F29" s="15"/>
      <c r="G29" s="15"/>
      <c r="H29" s="58"/>
    </row>
    <row r="30" spans="1:8" s="56" customFormat="1" ht="12.75" x14ac:dyDescent="0.2">
      <c r="A30" s="36"/>
      <c r="B30" s="35"/>
      <c r="C30" s="35"/>
      <c r="D30" s="55" t="s">
        <v>127</v>
      </c>
      <c r="E30" s="101">
        <v>41879.414814814816</v>
      </c>
      <c r="F30" s="38" t="s">
        <v>128</v>
      </c>
      <c r="G30" s="42"/>
      <c r="H30" s="39"/>
    </row>
    <row r="31" spans="1:8" x14ac:dyDescent="0.2">
      <c r="A31" s="22"/>
      <c r="B31" s="23"/>
      <c r="C31" s="23"/>
      <c r="D31" s="23"/>
      <c r="E31" s="23"/>
      <c r="F31" s="23"/>
      <c r="G31" s="23"/>
      <c r="H31" s="102"/>
    </row>
  </sheetData>
  <mergeCells count="2">
    <mergeCell ref="A6:H6"/>
    <mergeCell ref="A7:H7"/>
  </mergeCells>
  <phoneticPr fontId="3" type="noConversion"/>
  <printOptions horizontalCentered="1"/>
  <pageMargins left="0.78740157480314965" right="0.39370078740157483" top="0.27559055118110237" bottom="0.27559055118110237" header="0.11811023622047245" footer="0.11811023622047245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34530" r:id="rId4" name="Button 2">
              <controlPr defaultSize="0" print="0" autoFill="0" autoPict="0" macro="[0]!KarteLesen">
                <anchor moveWithCells="1">
                  <from>
                    <xdr:col>2</xdr:col>
                    <xdr:colOff>581025</xdr:colOff>
                    <xdr:row>0</xdr:row>
                    <xdr:rowOff>47625</xdr:rowOff>
                  </from>
                  <to>
                    <xdr:col>3</xdr:col>
                    <xdr:colOff>676275</xdr:colOff>
                    <xdr:row>1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37</vt:i4>
      </vt:variant>
    </vt:vector>
  </HeadingPairs>
  <TitlesOfParts>
    <vt:vector size="40" baseType="lpstr">
      <vt:lpstr>-</vt:lpstr>
      <vt:lpstr>AX01 (0)</vt:lpstr>
      <vt:lpstr>Statistik stat</vt:lpstr>
      <vt:lpstr>'AX01 (0)'!_Auftraggeber</vt:lpstr>
      <vt:lpstr>'AX01 (0)'!_Client</vt:lpstr>
      <vt:lpstr>'AX01 (0)'!_Datensatznummer</vt:lpstr>
      <vt:lpstr>'AX01 (0)'!_Geraetenummer</vt:lpstr>
      <vt:lpstr>'AX01 (0)'!_Hebelarm</vt:lpstr>
      <vt:lpstr>'AX01 (0)'!_Kartennummer</vt:lpstr>
      <vt:lpstr>'AX01 (0)'!_MessDatum</vt:lpstr>
      <vt:lpstr>'AX01 (0)'!_MessDatum1</vt:lpstr>
      <vt:lpstr>'AX01 (0)'!_MessTab0</vt:lpstr>
      <vt:lpstr>'AX01 (0)'!_MessTab1</vt:lpstr>
      <vt:lpstr>'AX01 (0)'!_MessTab2</vt:lpstr>
      <vt:lpstr>'AX01 (0)'!_MessTab3</vt:lpstr>
      <vt:lpstr>'AX01 (0)'!_MessTab4</vt:lpstr>
      <vt:lpstr>'AX01 (0)'!_Parameter0</vt:lpstr>
      <vt:lpstr>'AX01 (0)'!_Parameter1</vt:lpstr>
      <vt:lpstr>'AX01 (0)'!_Parameter2</vt:lpstr>
      <vt:lpstr>'AX01 (0)'!_Parameter3</vt:lpstr>
      <vt:lpstr>'AX01 (0)'!_Parameter4</vt:lpstr>
      <vt:lpstr>'AX01 (0)'!_PlattenDurchmesser</vt:lpstr>
      <vt:lpstr>'-'!Druckbereich</vt:lpstr>
      <vt:lpstr>'AX01 (0)'!Druckbereich</vt:lpstr>
      <vt:lpstr>'Statistik stat'!Druckbereich</vt:lpstr>
      <vt:lpstr>'AX01 (0)'!MessDia0</vt:lpstr>
      <vt:lpstr>'Statistik stat'!s_Auftraggeber</vt:lpstr>
      <vt:lpstr>'-'!s_Com</vt:lpstr>
      <vt:lpstr>'-'!s_Dll</vt:lpstr>
      <vt:lpstr>'Statistik stat'!s_Geraetenummer</vt:lpstr>
      <vt:lpstr>'AX01 (0)'!s_Hebelarm</vt:lpstr>
      <vt:lpstr>'Statistik stat'!s_Hebelarm</vt:lpstr>
      <vt:lpstr>'Statistik stat'!s_Kartennummer</vt:lpstr>
      <vt:lpstr>'Statistik stat'!s_MessDatum</vt:lpstr>
      <vt:lpstr>'-'!s_Mode</vt:lpstr>
      <vt:lpstr>'AX01 (0)'!s_PlattenDurchmesser</vt:lpstr>
      <vt:lpstr>'Statistik stat'!s_PlattenDurchmesser</vt:lpstr>
      <vt:lpstr>'Statistik stat'!s_Tab</vt:lpstr>
      <vt:lpstr>'-'!s_Translation</vt:lpstr>
      <vt:lpstr>'Statistik stat'!s_Typ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anix</dc:creator>
  <cp:lastModifiedBy>anix</cp:lastModifiedBy>
  <cp:lastPrinted>2008-06-27T12:53:23Z</cp:lastPrinted>
  <dcterms:created xsi:type="dcterms:W3CDTF">2002-04-06T14:31:40Z</dcterms:created>
  <dcterms:modified xsi:type="dcterms:W3CDTF">2026-06-26T16:51:03Z</dcterms:modified>
</cp:coreProperties>
</file>