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hp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template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3.xml" ContentType="application/vnd.openxmlformats-officedocument.drawing+xml"/>
  <Override PartName="/xl/drawings/drawing12.xml" ContentType="application/vnd.openxmlformats-officedocument.drawing+xml"/>
  <Override PartName="/xl/drawings/drawing1.xml" ContentType="application/vnd.openxmlformats-officedocument.drawing+xml"/>
  <Override PartName="/xl/vbaProject.bin" ContentType="application/vnd.ms-office.vbaProject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drawings/drawing6.xml" ContentType="application/vnd.openxmlformats-officedocument.drawing+xml"/>
  <Override PartName="/xl/charts/chart5.xml" ContentType="application/vnd.openxmlformats-officedocument.drawingml.chart+xml"/>
  <Override PartName="/xl/drawings/drawing7.xml" ContentType="application/vnd.openxmlformats-officedocument.drawing+xml"/>
  <Override PartName="/xl/charts/chart6.xml" ContentType="application/vnd.openxmlformats-officedocument.drawingml.chart+xml"/>
  <Override PartName="/xl/drawings/drawing8.xml" ContentType="application/vnd.openxmlformats-officedocument.drawing+xml"/>
  <Override PartName="/xl/charts/chart7.xml" ContentType="application/vnd.openxmlformats-officedocument.drawingml.chart+xml"/>
  <Override PartName="/xl/drawings/drawing9.xml" ContentType="application/vnd.openxmlformats-officedocument.drawing+xml"/>
  <Override PartName="/xl/charts/chart8.xml" ContentType="application/vnd.openxmlformats-officedocument.drawingml.chart+xml"/>
  <Override PartName="/xl/drawings/drawing10.xml" ContentType="application/vnd.openxmlformats-officedocument.drawing+xml"/>
  <Override PartName="/xl/charts/chart9.xml" ContentType="application/vnd.openxmlformats-officedocument.drawingml.chart+xml"/>
  <Override PartName="/xl/drawings/drawing11.xml" ContentType="application/vnd.openxmlformats-officedocument.drawing+xml"/>
  <Override PartName="/xl/comments1.xml" ContentType="application/vnd.openxmlformats-officedocument.spreadsheetml.comments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metadata.xml" ContentType="application/vnd.openxmlformats-officedocument.spreadsheetml.sheetMetadata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ctrlProps/ctrlProp21.xml" ContentType="application/vnd.ms-excel.controlproperties+xml"/>
  <Override PartName="/xl/ctrlProps/ctrlProp20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6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8.xml" ContentType="application/vnd.ms-excel.controlproperties+xml"/>
  <Override PartName="/xl/ctrlProps/ctrlProp25.xml" ContentType="application/vnd.ms-excel.controlproperties+xml"/>
  <Override PartName="/xl/ctrlProps/ctrlProp39.xml" ContentType="application/vnd.ms-excel.controlproperties+xml"/>
  <Override PartName="/xl/ctrlProps/ctrlProp22.xml" ContentType="application/vnd.ms-excel.controlproperties+xml"/>
  <Override PartName="/xl/calcChain.xml" ContentType="application/vnd.openxmlformats-officedocument.spreadsheetml.calcChain+xml"/>
  <Override PartName="/xl/vbaProjectSignature.bin" ContentType="application/vnd.ms-office.vbaProjectSignature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 codeName="{28389E77-7640-9E18-AD5C-E98E2F4A8B83}"/>
  <workbookPr codeName="DieseArbeitsmappe"/>
  <mc:AlternateContent xmlns:mc="http://schemas.openxmlformats.org/markup-compatibility/2006">
    <mc:Choice Requires="x15">
      <x15ac:absPath xmlns:x15ac="http://schemas.microsoft.com/office/spreadsheetml/2010/11/ac" url="C:\Users\anix\Documents\Benutzerdefinierte Office-Vorlagen\"/>
    </mc:Choice>
  </mc:AlternateContent>
  <xr:revisionPtr revIDLastSave="0" documentId="8_{C0CA526B-3F53-46AC-8B6A-0C865D06D561}" xr6:coauthVersionLast="47" xr6:coauthVersionMax="47" xr10:uidLastSave="{00000000-0000-0000-0000-000000000000}"/>
  <bookViews>
    <workbookView xWindow="2595" yWindow="3060" windowWidth="15660" windowHeight="14970" tabRatio="814" firstSheet="7" activeTab="10" xr2:uid="{00000000-000D-0000-FFFF-FFFF00000000}"/>
  </bookViews>
  <sheets>
    <sheet name="--" sheetId="15" state="hidden" r:id="rId1"/>
    <sheet name="-" sheetId="1" state="hidden" r:id="rId2"/>
    <sheet name="AX01-TSC (0)" sheetId="4" r:id="rId3"/>
    <sheet name="AX01-CNR (0)" sheetId="5" r:id="rId4"/>
    <sheet name="AX01-SN (0)" sheetId="6" r:id="rId5"/>
    <sheet name="AX01-ÖNORM (0)" sheetId="7" r:id="rId6"/>
    <sheet name="AX01-SB (0)" sheetId="8" r:id="rId7"/>
    <sheet name="AX01-NFP (0)" sheetId="9" r:id="rId8"/>
    <sheet name="AX01-MSZ (0)" sheetId="10" r:id="rId9"/>
    <sheet name="AX01-SVV (0)" sheetId="13" r:id="rId10"/>
    <sheet name="AX01 (0)" sheetId="3" r:id="rId11"/>
    <sheet name="Statistik SN" sheetId="11" r:id="rId12"/>
    <sheet name="Statistik stat" sheetId="2" r:id="rId13"/>
  </sheets>
  <functionGroups builtInGroupCount="19"/>
  <definedNames>
    <definedName name="_Auftraggeber">#REF!</definedName>
    <definedName name="_BettModul" localSheetId="8">'AX01-MSZ (0)'!$H$51</definedName>
    <definedName name="_BettModul" localSheetId="7">'AX01-NFP (0)'!$H$41</definedName>
    <definedName name="_BettModul">'AX01-ÖNORM (0)'!$H$51</definedName>
    <definedName name="_cAnixMapLeft" localSheetId="10">'AX01 (0)'!$G$50</definedName>
    <definedName name="_cAnixMapLeft" localSheetId="3">'AX01-CNR (0)'!$G$52</definedName>
    <definedName name="_cAnixMapLeft" localSheetId="8">'AX01-MSZ (0)'!$G$50</definedName>
    <definedName name="_cAnixMapLeft" localSheetId="7">'AX01-NFP (0)'!$G$40</definedName>
    <definedName name="_cAnixMapLeft" localSheetId="5">'AX01-ÖNORM (0)'!$G$50</definedName>
    <definedName name="_cAnixMapLeft" localSheetId="6">'AX01-SB (0)'!$G$48</definedName>
    <definedName name="_cAnixMapLeft" localSheetId="4">'AX01-SN (0)'!$G$68</definedName>
    <definedName name="_cAnixMapLeft" localSheetId="9">'AX01-SVV (0)'!$G$47</definedName>
    <definedName name="_cAnixMapLeft" localSheetId="2">'AX01-TSC (0)'!$G$47</definedName>
    <definedName name="_cAnixMapRight" localSheetId="10">'AX01 (0)'!$J$50</definedName>
    <definedName name="_cAnixMapRight" localSheetId="3">'AX01-CNR (0)'!$J$52</definedName>
    <definedName name="_cAnixMapRight" localSheetId="8">'AX01-MSZ (0)'!$J$50</definedName>
    <definedName name="_cAnixMapRight" localSheetId="7">'AX01-NFP (0)'!$J$40</definedName>
    <definedName name="_cAnixMapRight" localSheetId="5">'AX01-ÖNORM (0)'!$J$50</definedName>
    <definedName name="_cAnixMapRight" localSheetId="6">'AX01-SB (0)'!$J$48</definedName>
    <definedName name="_cAnixMapRight" localSheetId="4">'AX01-SN (0)'!$J$68</definedName>
    <definedName name="_cAnixMapRight" localSheetId="9">'AX01-SVV (0)'!$J$47</definedName>
    <definedName name="_cAnixMapRight" localSheetId="2">'AX01-TSC (0)'!$J$47</definedName>
    <definedName name="_cHoch" localSheetId="10">'AX01 (0)'!$J$14</definedName>
    <definedName name="_cHoch" localSheetId="3">'AX01-CNR (0)'!$I$14</definedName>
    <definedName name="_cHoch" localSheetId="8">'AX01-MSZ (0)'!$J$14</definedName>
    <definedName name="_cHoch" localSheetId="7">'AX01-NFP (0)'!$J$15</definedName>
    <definedName name="_cHoch" localSheetId="5">'AX01-ÖNORM (0)'!$J$14</definedName>
    <definedName name="_cHoch" localSheetId="6">'AX01-SB (0)'!$I$14</definedName>
    <definedName name="_cHoch" localSheetId="4">'AX01-SN (0)'!$I$14</definedName>
    <definedName name="_cHoch" localSheetId="9">'AX01-SVV (0)'!$I$14</definedName>
    <definedName name="_cHoch" localSheetId="2">'AX01-TSC (0)'!$I$14</definedName>
    <definedName name="_cLat" localSheetId="3">'AX01-CNR (0)'!$I$12</definedName>
    <definedName name="_cLat" localSheetId="8">'AX01-MSZ (0)'!$J$12</definedName>
    <definedName name="_cLat" localSheetId="7">'AX01-NFP (0)'!$J$13</definedName>
    <definedName name="_cLat" localSheetId="5">'AX01-ÖNORM (0)'!$J$12</definedName>
    <definedName name="_cLat" localSheetId="6">'AX01-SB (0)'!$I$12</definedName>
    <definedName name="_cLat" localSheetId="4">'AX01-SN (0)'!$I$12</definedName>
    <definedName name="_cLat" localSheetId="9">'AX01-SVV (0)'!$I$12</definedName>
    <definedName name="_cLat" localSheetId="2">'AX01-TSC (0)'!$I$12</definedName>
    <definedName name="_cLat">'AX01 (0)'!$J$12</definedName>
    <definedName name="_Client" localSheetId="3">'AX01-CNR (0)'!$D$5</definedName>
    <definedName name="_Client" localSheetId="8">'AX01-MSZ (0)'!$D$5</definedName>
    <definedName name="_Client" localSheetId="7">'AX01-NFP (0)'!$D$5</definedName>
    <definedName name="_Client" localSheetId="5">'AX01-ÖNORM (0)'!$D$5</definedName>
    <definedName name="_Client" localSheetId="6">'AX01-SB (0)'!$D$5</definedName>
    <definedName name="_Client" localSheetId="4">'AX01-SN (0)'!$D$5</definedName>
    <definedName name="_Client" localSheetId="9">'AX01-SVV (0)'!$D$5</definedName>
    <definedName name="_Client" localSheetId="2">'AX01-TSC (0)'!$D$5</definedName>
    <definedName name="_Client">'AX01 (0)'!$D$5</definedName>
    <definedName name="_cLon" localSheetId="3">'AX01-CNR (0)'!$I$13</definedName>
    <definedName name="_cLon" localSheetId="8">'AX01-MSZ (0)'!$J$13</definedName>
    <definedName name="_cLon" localSheetId="7">'AX01-NFP (0)'!$J$14</definedName>
    <definedName name="_cLon" localSheetId="5">'AX01-ÖNORM (0)'!$J$13</definedName>
    <definedName name="_cLon" localSheetId="6">'AX01-SB (0)'!$I$13</definedName>
    <definedName name="_cLon" localSheetId="4">'AX01-SN (0)'!$I$13</definedName>
    <definedName name="_cLon" localSheetId="9">'AX01-SVV (0)'!$I$13</definedName>
    <definedName name="_cLon" localSheetId="2">'AX01-TSC (0)'!$I$13</definedName>
    <definedName name="_cLon">'AX01 (0)'!$J$13</definedName>
    <definedName name="_cRechts" localSheetId="10">'AX01 (0)'!$I$14</definedName>
    <definedName name="_cRechts" localSheetId="3">'AX01-CNR (0)'!$H$14</definedName>
    <definedName name="_cRechts" localSheetId="8">'AX01-MSZ (0)'!$I$14</definedName>
    <definedName name="_cRechts" localSheetId="7">'AX01-NFP (0)'!$I$15</definedName>
    <definedName name="_cRechts" localSheetId="5">'AX01-ÖNORM (0)'!$I$14</definedName>
    <definedName name="_cRechts" localSheetId="6">'AX01-SB (0)'!$H$14</definedName>
    <definedName name="_cRechts" localSheetId="4">'AX01-SN (0)'!$H$14</definedName>
    <definedName name="_cRechts" localSheetId="9">'AX01-SVV (0)'!$H$14</definedName>
    <definedName name="_cRechts" localSheetId="2">'AX01-TSC (0)'!$H$14</definedName>
    <definedName name="_cZone" localSheetId="10">'AX01 (0)'!$H$14</definedName>
    <definedName name="_cZone" localSheetId="3">'AX01-CNR (0)'!$G$14</definedName>
    <definedName name="_cZone" localSheetId="8">'AX01-MSZ (0)'!$H$14</definedName>
    <definedName name="_cZone" localSheetId="7">'AX01-NFP (0)'!$H$15</definedName>
    <definedName name="_cZone" localSheetId="5">'AX01-ÖNORM (0)'!$H$14</definedName>
    <definedName name="_cZone" localSheetId="6">'AX01-SB (0)'!$G$14</definedName>
    <definedName name="_cZone" localSheetId="4">'AX01-SN (0)'!$G$14</definedName>
    <definedName name="_cZone" localSheetId="9">'AX01-SVV (0)'!$G$14</definedName>
    <definedName name="_cZone" localSheetId="2">'AX01-TSC (0)'!$G$14</definedName>
    <definedName name="_Datensatznummer" localSheetId="10">'AX01 (0)'!$O$94</definedName>
    <definedName name="_Datensatznummer" localSheetId="3">'AX01-CNR (0)'!$O$113</definedName>
    <definedName name="_Datensatznummer" localSheetId="8">'AX01-MSZ (0)'!$P$142</definedName>
    <definedName name="_Datensatznummer" localSheetId="7">'AX01-NFP (0)'!$P$132</definedName>
    <definedName name="_Datensatznummer" localSheetId="5">'AX01-ÖNORM (0)'!$P$140</definedName>
    <definedName name="_Datensatznummer" localSheetId="6">'AX01-SB (0)'!$O$109</definedName>
    <definedName name="_Datensatznummer" localSheetId="4">'AX01-SN (0)'!$P$140</definedName>
    <definedName name="_Datensatznummer" localSheetId="9">'AX01-SVV (0)'!$O$108</definedName>
    <definedName name="_Datensatznummer" localSheetId="2">'AX01-TSC (0)'!$M$90</definedName>
    <definedName name="_Datensatznummer">#REF!</definedName>
    <definedName name="_Evd">#REF!</definedName>
    <definedName name="_GeMittel">#REF!</definedName>
    <definedName name="_Geraetenummer" localSheetId="10">'AX01 (0)'!$O$93</definedName>
    <definedName name="_Geraetenummer" localSheetId="3">'AX01-CNR (0)'!$O$112</definedName>
    <definedName name="_Geraetenummer" localSheetId="8">'AX01-MSZ (0)'!$P$141</definedName>
    <definedName name="_Geraetenummer" localSheetId="7">'AX01-NFP (0)'!$P$131</definedName>
    <definedName name="_Geraetenummer" localSheetId="5">'AX01-ÖNORM (0)'!$P$139</definedName>
    <definedName name="_Geraetenummer" localSheetId="6">'AX01-SB (0)'!$O$108</definedName>
    <definedName name="_Geraetenummer" localSheetId="4">'AX01-SN (0)'!$P$139</definedName>
    <definedName name="_Geraetenummer" localSheetId="9">'AX01-SVV (0)'!$O$107</definedName>
    <definedName name="_Geraetenummer" localSheetId="2">'AX01-TSC (0)'!$M$89</definedName>
    <definedName name="_Geraetenummer">#REF!</definedName>
    <definedName name="_Hebelarm" localSheetId="3">'AX01-CNR (0)'!$O$109</definedName>
    <definedName name="_Hebelarm" localSheetId="8">'AX01-MSZ (0)'!$P$138</definedName>
    <definedName name="_Hebelarm" localSheetId="7">'AX01-NFP (0)'!$P$128</definedName>
    <definedName name="_Hebelarm" localSheetId="5">'AX01-ÖNORM (0)'!$P$136</definedName>
    <definedName name="_Hebelarm" localSheetId="6">'AX01-SB (0)'!$O$105</definedName>
    <definedName name="_Hebelarm" localSheetId="4">'AX01-SN (0)'!$P$136</definedName>
    <definedName name="_Hebelarm" localSheetId="9">'AX01-SVV (0)'!$O$104</definedName>
    <definedName name="_Hebelarm" localSheetId="2">'AX01-TSC (0)'!$M$86</definedName>
    <definedName name="_Hebelarm">'AX01 (0)'!$O$90</definedName>
    <definedName name="_Kartennummer" localSheetId="10">'AX01 (0)'!$O$95</definedName>
    <definedName name="_Kartennummer" localSheetId="3">'AX01-CNR (0)'!$O$114</definedName>
    <definedName name="_Kartennummer" localSheetId="8">'AX01-MSZ (0)'!$P$143</definedName>
    <definedName name="_Kartennummer" localSheetId="7">'AX01-NFP (0)'!$P$133</definedName>
    <definedName name="_Kartennummer" localSheetId="5">'AX01-ÖNORM (0)'!$P$141</definedName>
    <definedName name="_Kartennummer" localSheetId="6">'AX01-SB (0)'!$O$110</definedName>
    <definedName name="_Kartennummer" localSheetId="4">'AX01-SN (0)'!$P$141</definedName>
    <definedName name="_Kartennummer" localSheetId="9">'AX01-SVV (0)'!$O$109</definedName>
    <definedName name="_Kartennummer" localSheetId="2">'AX01-TSC (0)'!$M$91</definedName>
    <definedName name="_Kartennummer">#REF!</definedName>
    <definedName name="_Kurve0">#REF!</definedName>
    <definedName name="_Kurve1">#REF!</definedName>
    <definedName name="_Kurve2">#REF!</definedName>
    <definedName name="_Lat" localSheetId="3">'AX01-CNR (0)'!$O$106</definedName>
    <definedName name="_Lat" localSheetId="8">'AX01-MSZ (0)'!$P$135</definedName>
    <definedName name="_Lat" localSheetId="7">'AX01-NFP (0)'!$P$125</definedName>
    <definedName name="_Lat" localSheetId="5">'AX01-ÖNORM (0)'!$P$133</definedName>
    <definedName name="_Lat" localSheetId="6">'AX01-SB (0)'!$O$102</definedName>
    <definedName name="_Lat" localSheetId="4">'AX01-SN (0)'!$P$133</definedName>
    <definedName name="_Lat" localSheetId="9">'AX01-SVV (0)'!$O$101</definedName>
    <definedName name="_Lat" localSheetId="2">'AX01-TSC (0)'!$M$83</definedName>
    <definedName name="_Lat">'AX01 (0)'!$O$87</definedName>
    <definedName name="_Lon" localSheetId="3">'AX01-CNR (0)'!$O$107</definedName>
    <definedName name="_Lon" localSheetId="8">'AX01-MSZ (0)'!$P$136</definedName>
    <definedName name="_Lon" localSheetId="7">'AX01-NFP (0)'!$P$126</definedName>
    <definedName name="_Lon" localSheetId="5">'AX01-ÖNORM (0)'!$P$134</definedName>
    <definedName name="_Lon" localSheetId="6">'AX01-SB (0)'!$O$103</definedName>
    <definedName name="_Lon" localSheetId="4">'AX01-SN (0)'!$P$134</definedName>
    <definedName name="_Lon" localSheetId="9">'AX01-SVV (0)'!$O$102</definedName>
    <definedName name="_Lon" localSheetId="2">'AX01-TSC (0)'!$M$84</definedName>
    <definedName name="_Lon">'AX01 (0)'!$O$88</definedName>
    <definedName name="_ME0" localSheetId="8">'AX01-MSZ (0)'!$O$101</definedName>
    <definedName name="_ME0" localSheetId="7">'AX01-NFP (0)'!$O$91</definedName>
    <definedName name="_ME0" localSheetId="5">'AX01-ÖNORM (0)'!$O$101</definedName>
    <definedName name="_ME0" localSheetId="6">'AX01-SB (0)'!$N$68</definedName>
    <definedName name="_ME0" localSheetId="4">'AX01-SN (0)'!$O$101</definedName>
    <definedName name="_ME0" localSheetId="9">'AX01-SVV (0)'!$N$67</definedName>
    <definedName name="_ME0">'AX01-CNR (0)'!$N$72</definedName>
    <definedName name="_ME1" localSheetId="8">'AX01-MSZ (0)'!$O$106</definedName>
    <definedName name="_ME1" localSheetId="7">'AX01-NFP (0)'!$O$96</definedName>
    <definedName name="_ME1" localSheetId="5">'AX01-ÖNORM (0)'!$O$106</definedName>
    <definedName name="_ME1" localSheetId="6">'AX01-SB (0)'!$N$73</definedName>
    <definedName name="_ME1" localSheetId="4">'AX01-SN (0)'!$O$106</definedName>
    <definedName name="_ME1" localSheetId="9">'AX01-SVV (0)'!$N$72</definedName>
    <definedName name="_ME1">'AX01-CNR (0)'!$N$77</definedName>
    <definedName name="_ME2" localSheetId="8">'AX01-MSZ (0)'!$O$111</definedName>
    <definedName name="_ME2" localSheetId="7">'AX01-NFP (0)'!$O$101</definedName>
    <definedName name="_ME2" localSheetId="5">'AX01-ÖNORM (0)'!$O$111</definedName>
    <definedName name="_ME2" localSheetId="6">'AX01-SB (0)'!$N$78</definedName>
    <definedName name="_ME2" localSheetId="4">'AX01-SN (0)'!$O$111</definedName>
    <definedName name="_ME2" localSheetId="9">'AX01-SVV (0)'!$N$77</definedName>
    <definedName name="_ME2">'AX01-CNR (0)'!$N$82</definedName>
    <definedName name="_ME3" localSheetId="8">'AX01-MSZ (0)'!$O$116</definedName>
    <definedName name="_ME3" localSheetId="7">'AX01-NFP (0)'!$O$106</definedName>
    <definedName name="_ME3" localSheetId="5">'AX01-ÖNORM (0)'!$O$116</definedName>
    <definedName name="_ME3" localSheetId="6">'AX01-SB (0)'!$N$83</definedName>
    <definedName name="_ME3" localSheetId="4">'AX01-SN (0)'!$O$116</definedName>
    <definedName name="_ME3" localSheetId="9">'AX01-SVV (0)'!$N$82</definedName>
    <definedName name="_ME3">'AX01-CNR (0)'!$N$87</definedName>
    <definedName name="_ME4" localSheetId="8">'AX01-MSZ (0)'!$O$121</definedName>
    <definedName name="_ME4" localSheetId="7">'AX01-NFP (0)'!$O$111</definedName>
    <definedName name="_ME4" localSheetId="5">'AX01-ÖNORM (0)'!$O$121</definedName>
    <definedName name="_ME4" localSheetId="6">'AX01-SB (0)'!$N$88</definedName>
    <definedName name="_ME4" localSheetId="4">'AX01-SN (0)'!$O$121</definedName>
    <definedName name="_ME4" localSheetId="9">'AX01-SVV (0)'!$N$87</definedName>
    <definedName name="_ME4">'AX01-CNR (0)'!$N$92</definedName>
    <definedName name="_MessDatum" localSheetId="10">'AX01 (0)'!$O$91</definedName>
    <definedName name="_MessDatum" localSheetId="3">'AX01-CNR (0)'!$O$110</definedName>
    <definedName name="_MessDatum" localSheetId="8">'AX01-MSZ (0)'!$P$139</definedName>
    <definedName name="_MessDatum" localSheetId="7">'AX01-NFP (0)'!$P$129</definedName>
    <definedName name="_MessDatum" localSheetId="5">'AX01-ÖNORM (0)'!$P$137</definedName>
    <definedName name="_MessDatum" localSheetId="6">'AX01-SB (0)'!$O$106</definedName>
    <definedName name="_MessDatum" localSheetId="4">'AX01-SN (0)'!$P$137</definedName>
    <definedName name="_MessDatum" localSheetId="9">'AX01-SVV (0)'!$O$105</definedName>
    <definedName name="_MessDatum" localSheetId="2">'AX01-TSC (0)'!$M$87</definedName>
    <definedName name="_MessDatum">#REF!</definedName>
    <definedName name="_MessDatum1" localSheetId="3">'AX01-CNR (0)'!$O$111</definedName>
    <definedName name="_MessDatum1" localSheetId="8">'AX01-MSZ (0)'!$P$140</definedName>
    <definedName name="_MessDatum1" localSheetId="7">'AX01-NFP (0)'!$P$130</definedName>
    <definedName name="_MessDatum1" localSheetId="5">'AX01-ÖNORM (0)'!$P$138</definedName>
    <definedName name="_MessDatum1" localSheetId="6">'AX01-SB (0)'!$O$107</definedName>
    <definedName name="_MessDatum1" localSheetId="4">'AX01-SN (0)'!$P$138</definedName>
    <definedName name="_MessDatum1" localSheetId="9">'AX01-SVV (0)'!$O$106</definedName>
    <definedName name="_MessDatum1" localSheetId="2">'AX01-TSC (0)'!$M$88</definedName>
    <definedName name="_MessDatum1">'AX01 (0)'!$O$92</definedName>
    <definedName name="_MessTab0" localSheetId="10">'AX01 (0)'!$B$17:$D$17</definedName>
    <definedName name="_MessTab0" localSheetId="3">'AX01-CNR (0)'!$B$17:$E$17</definedName>
    <definedName name="_MessTab0" localSheetId="8">'AX01-MSZ (0)'!$B$17:$E$17</definedName>
    <definedName name="_MessTab0" localSheetId="7">'AX01-NFP (0)'!$B$18:$E$18</definedName>
    <definedName name="_MessTab0" localSheetId="5">'AX01-ÖNORM (0)'!$B$17:$E$17</definedName>
    <definedName name="_MessTab0" localSheetId="6">'AX01-SB (0)'!$B$18:$E$18</definedName>
    <definedName name="_MessTab0" localSheetId="4">'AX01-SN (0)'!$B$17:$E$17</definedName>
    <definedName name="_MessTab0" localSheetId="9">'AX01-SVV (0)'!$B$17:$E$17</definedName>
    <definedName name="_MessTab0" localSheetId="2">'AX01-TSC (0)'!$B$17:$E$17</definedName>
    <definedName name="_MessTab0">#REF!</definedName>
    <definedName name="_MessTab1" localSheetId="8">'AX01-MSZ (0)'!$B$19:$E$19</definedName>
    <definedName name="_MessTab1" localSheetId="5">'AX01-ÖNORM (0)'!$B$19:$E$19</definedName>
    <definedName name="_MessTab1" localSheetId="4">'AX01-SN (0)'!$B$19:$E$19</definedName>
    <definedName name="_MessTab1" localSheetId="2">'AX01-TSC (0)'!$B$19:$E$19</definedName>
    <definedName name="_MessTab1">'AX01 (0)'!$B$19:$D$19</definedName>
    <definedName name="_MessTab2" localSheetId="3">'AX01-CNR (0)'!$B$19:$E$19</definedName>
    <definedName name="_MessTab2" localSheetId="8">'AX01-MSZ (0)'!$B$21:$E$21</definedName>
    <definedName name="_MessTab2" localSheetId="5">'AX01-ÖNORM (0)'!$B$21:$E$21</definedName>
    <definedName name="_MessTab2" localSheetId="6">'AX01-SB (0)'!$B$20:$E$20</definedName>
    <definedName name="_MessTab2" localSheetId="4">'AX01-SN (0)'!$B$21:$E$21</definedName>
    <definedName name="_MessTab2" localSheetId="9">'AX01-SVV (0)'!$B$19:$E$19</definedName>
    <definedName name="_MessTab2" localSheetId="2">'AX01-TSC (0)'!$B$21:$E$21</definedName>
    <definedName name="_MessTab2">'AX01 (0)'!$B$21:$D$21</definedName>
    <definedName name="_MessTab3" localSheetId="8">'AX01-MSZ (0)'!$B$23:$E$23</definedName>
    <definedName name="_MessTab3" localSheetId="5">'AX01-ÖNORM (0)'!$B$23:$E$23</definedName>
    <definedName name="_MessTab3" localSheetId="4">'AX01-SN (0)'!$B$23:$E$23</definedName>
    <definedName name="_MessTab3" localSheetId="2">'AX01-TSC (0)'!$B$23:$E$23</definedName>
    <definedName name="_MessTab3">'AX01 (0)'!$B$23:$D$23</definedName>
    <definedName name="_MessTab4" localSheetId="3">'AX01-CNR (0)'!$B$21:$E$21</definedName>
    <definedName name="_MessTab4" localSheetId="8">'AX01-MSZ (0)'!$B$25:$E$25</definedName>
    <definedName name="_MessTab4" localSheetId="5">'AX01-ÖNORM (0)'!$B$25:$E$25</definedName>
    <definedName name="_MessTab4" localSheetId="6">'AX01-SB (0)'!$B$22:$E$22</definedName>
    <definedName name="_MessTab4" localSheetId="4">'AX01-SN (0)'!$B$25:$E$25</definedName>
    <definedName name="_MessTab4" localSheetId="9">'AX01-SVV (0)'!#REF!</definedName>
    <definedName name="_MessTab4" localSheetId="2">'AX01-TSC (0)'!$B$25:$E$25</definedName>
    <definedName name="_MessTab4">'AX01 (0)'!$B$25:$D$25</definedName>
    <definedName name="_MessZeit">#REF!</definedName>
    <definedName name="_MessZeit1">#REF!</definedName>
    <definedName name="_Parameter0" localSheetId="3">'AX01-CNR (0)'!$N$101</definedName>
    <definedName name="_Parameter0" localSheetId="8">'AX01-MSZ (0)'!$O$128</definedName>
    <definedName name="_Parameter0" localSheetId="7">'AX01-NFP (0)'!$O$118</definedName>
    <definedName name="_Parameter0" localSheetId="5">'AX01-ÖNORM (0)'!$O$128</definedName>
    <definedName name="_Parameter0" localSheetId="6">'AX01-SB (0)'!$N$97</definedName>
    <definedName name="_Parameter0" localSheetId="4">'AX01-SN (0)'!$O$128</definedName>
    <definedName name="_Parameter0" localSheetId="9">'AX01-SVV (0)'!$N$96</definedName>
    <definedName name="_Parameter0" localSheetId="2">'AX01-TSC (0)'!$L$78</definedName>
    <definedName name="_Parameter0">'AX01 (0)'!$N$82</definedName>
    <definedName name="_Parameter1" localSheetId="3">'AX01-CNR (0)'!$N$102</definedName>
    <definedName name="_Parameter1" localSheetId="8">'AX01-MSZ (0)'!$O$129</definedName>
    <definedName name="_Parameter1" localSheetId="7">'AX01-NFP (0)'!$O$119</definedName>
    <definedName name="_Parameter1" localSheetId="5">'AX01-ÖNORM (0)'!$O$129</definedName>
    <definedName name="_Parameter1" localSheetId="6">'AX01-SB (0)'!$N$98</definedName>
    <definedName name="_Parameter1" localSheetId="4">'AX01-SN (0)'!$O$129</definedName>
    <definedName name="_Parameter1" localSheetId="9">'AX01-SVV (0)'!$N$97</definedName>
    <definedName name="_Parameter1" localSheetId="2">'AX01-TSC (0)'!$L$79</definedName>
    <definedName name="_Parameter1">'AX01 (0)'!$N$83</definedName>
    <definedName name="_Parameter2" localSheetId="3">'AX01-CNR (0)'!$N$103</definedName>
    <definedName name="_Parameter2" localSheetId="8">'AX01-MSZ (0)'!$O$130</definedName>
    <definedName name="_Parameter2" localSheetId="7">'AX01-NFP (0)'!$O$120</definedName>
    <definedName name="_Parameter2" localSheetId="5">'AX01-ÖNORM (0)'!$O$130</definedName>
    <definedName name="_Parameter2" localSheetId="6">'AX01-SB (0)'!$N$99</definedName>
    <definedName name="_Parameter2" localSheetId="4">'AX01-SN (0)'!$O$130</definedName>
    <definedName name="_Parameter2" localSheetId="9">'AX01-SVV (0)'!$N$98</definedName>
    <definedName name="_Parameter2" localSheetId="2">'AX01-TSC (0)'!$L$80</definedName>
    <definedName name="_Parameter2">'AX01 (0)'!$N$84</definedName>
    <definedName name="_Parameter3" localSheetId="3">'AX01-CNR (0)'!$N$104</definedName>
    <definedName name="_Parameter3" localSheetId="8">'AX01-MSZ (0)'!$O$131</definedName>
    <definedName name="_Parameter3" localSheetId="7">'AX01-NFP (0)'!$O$121</definedName>
    <definedName name="_Parameter3" localSheetId="5">'AX01-ÖNORM (0)'!$O$131</definedName>
    <definedName name="_Parameter3" localSheetId="6">'AX01-SB (0)'!$N$100</definedName>
    <definedName name="_Parameter3" localSheetId="4">'AX01-SN (0)'!$O$131</definedName>
    <definedName name="_Parameter3" localSheetId="9">'AX01-SVV (0)'!$N$99</definedName>
    <definedName name="_Parameter3" localSheetId="2">'AX01-TSC (0)'!$L$81</definedName>
    <definedName name="_Parameter3">'AX01 (0)'!$N$85</definedName>
    <definedName name="_Parameter4" localSheetId="3">'AX01-CNR (0)'!$N$105</definedName>
    <definedName name="_Parameter4" localSheetId="8">'AX01-MSZ (0)'!$O$132</definedName>
    <definedName name="_Parameter4" localSheetId="7">'AX01-NFP (0)'!$O$122</definedName>
    <definedName name="_Parameter4" localSheetId="5">'AX01-ÖNORM (0)'!$O$132</definedName>
    <definedName name="_Parameter4" localSheetId="6">'AX01-SB (0)'!$N$101</definedName>
    <definedName name="_Parameter4" localSheetId="4">'AX01-SN (0)'!$O$132</definedName>
    <definedName name="_Parameter4" localSheetId="9">'AX01-SVV (0)'!$N$100</definedName>
    <definedName name="_Parameter4" localSheetId="2">'AX01-TSC (0)'!$L$82</definedName>
    <definedName name="_Parameter4">'AX01 (0)'!$N$87</definedName>
    <definedName name="_ParameterUae">#REF!</definedName>
    <definedName name="_PlattenDurchmesser" localSheetId="3">'AX01-CNR (0)'!$O$108</definedName>
    <definedName name="_PlattenDurchmesser" localSheetId="8">'AX01-MSZ (0)'!$P$137</definedName>
    <definedName name="_PlattenDurchmesser" localSheetId="7">'AX01-NFP (0)'!$P$127</definedName>
    <definedName name="_PlattenDurchmesser" localSheetId="5">'AX01-ÖNORM (0)'!$P$135</definedName>
    <definedName name="_PlattenDurchmesser" localSheetId="6">'AX01-SB (0)'!$O$104</definedName>
    <definedName name="_PlattenDurchmesser" localSheetId="4">'AX01-SN (0)'!$P$135</definedName>
    <definedName name="_PlattenDurchmesser" localSheetId="9">'AX01-SVV (0)'!$O$103</definedName>
    <definedName name="_PlattenDurchmesser" localSheetId="2">'AX01-TSC (0)'!$M$85</definedName>
    <definedName name="_PlattenDurchmesser">'AX01 (0)'!$O$89</definedName>
    <definedName name="_Poisson">'AX01-NFP (0)'!$P$135</definedName>
    <definedName name="_sdv">#REF!</definedName>
    <definedName name="_Stepwidth" localSheetId="3">'AX01-CNR (0)'!$O$115</definedName>
    <definedName name="_Stepwidth" localSheetId="8">'AX01-MSZ (0)'!$P$144</definedName>
    <definedName name="_Stepwidth" localSheetId="7">'AX01-NFP (0)'!$P$134</definedName>
    <definedName name="_Stepwidth" localSheetId="5">'AX01-ÖNORM (0)'!$P$142</definedName>
    <definedName name="_Stepwidth" localSheetId="6">'AX01-SB (0)'!$O$111</definedName>
    <definedName name="_Stepwidth" localSheetId="4">'AX01-SN (0)'!$P$142</definedName>
    <definedName name="_Stepwidth" localSheetId="9">'AX01-SVV (0)'!$O$110</definedName>
    <definedName name="_Stepwidth" localSheetId="2">'AX01-TSC (0)'!$M$92</definedName>
    <definedName name="_Stepwidth">'AX01 (0)'!$O$96</definedName>
    <definedName name="_Tilt_mm" localSheetId="10">'AX01 (0)'!$O$97</definedName>
    <definedName name="_Tilt_mm" localSheetId="3">'AX01-CNR (0)'!$O$116</definedName>
    <definedName name="_Tilt_mm" localSheetId="8">'AX01-MSZ (0)'!$P$145</definedName>
    <definedName name="_Tilt_mm" localSheetId="7">'AX01-NFP (0)'!$P$136</definedName>
    <definedName name="_Tilt_mm" localSheetId="5">'AX01-ÖNORM (0)'!$P$143</definedName>
    <definedName name="_Tilt_mm" localSheetId="6">'AX01-SB (0)'!$O$112</definedName>
    <definedName name="_Tilt_mm" localSheetId="4">'AX01-SN (0)'!$P$143</definedName>
    <definedName name="_Tilt_mm" localSheetId="9">'AX01-SVV (0)'!$O$111</definedName>
    <definedName name="_Tilt_mm" localSheetId="2">'AX01-TSC (0)'!$M$93</definedName>
    <definedName name="_Typ">#REF!</definedName>
    <definedName name="_WegMittel">#REF!</definedName>
    <definedName name="_xlnm.Print_Area" localSheetId="1">'-'!$A$1:$I$1</definedName>
    <definedName name="_xlnm.Print_Area" localSheetId="10">'AX01 (0)'!$A$3:$J$72</definedName>
    <definedName name="_xlnm.Print_Area" localSheetId="3">'AX01-CNR (0)'!$B$3:$J$68</definedName>
    <definedName name="_xlnm.Print_Area" localSheetId="8">'AX01-MSZ (0)'!$B$3:$J$69</definedName>
    <definedName name="_xlnm.Print_Area" localSheetId="7">'AX01-NFP (0)'!$B$3:$J$59</definedName>
    <definedName name="_xlnm.Print_Area" localSheetId="5">'AX01-ÖNORM (0)'!$B$3:$J$69</definedName>
    <definedName name="_xlnm.Print_Area" localSheetId="6">'AX01-SB (0)'!$A$3:$J$67</definedName>
    <definedName name="_xlnm.Print_Area" localSheetId="4">'AX01-SN (0)'!$A$3:$J$86</definedName>
    <definedName name="_xlnm.Print_Area" localSheetId="9">'AX01-SVV (0)'!$A$3:$J$66</definedName>
    <definedName name="_xlnm.Print_Area" localSheetId="2">'AX01-TSC (0)'!$B$3:$J$66</definedName>
    <definedName name="_xlnm.Print_Area" localSheetId="12">'Statistik stat'!$A$1:$H$31</definedName>
    <definedName name="MessDia0" localSheetId="3">'AX01-CNR (0)'!$C$16:$D$17</definedName>
    <definedName name="MessDia0" localSheetId="8">'AX01-MSZ (0)'!$C$16:$D$17</definedName>
    <definedName name="MessDia0" localSheetId="7">'AX01-NFP (0)'!$C$17:$D$18</definedName>
    <definedName name="MessDia0" localSheetId="5">'AX01-ÖNORM (0)'!$C$16:$D$17</definedName>
    <definedName name="MessDia0" localSheetId="6">'AX01-SB (0)'!$C$17:$D$18</definedName>
    <definedName name="MessDia0" localSheetId="4">'AX01-SN (0)'!$C$16:$D$17</definedName>
    <definedName name="MessDia0" localSheetId="9">'AX01-SVV (0)'!$C$16:$D$17</definedName>
    <definedName name="MessDia0" localSheetId="2">'AX01-TSC (0)'!$C$16:$D$17</definedName>
    <definedName name="MessDia0">'AX01 (0)'!$C$16:$D$17</definedName>
    <definedName name="s_Auftraggeber" localSheetId="12">'Statistik stat'!$D$5</definedName>
    <definedName name="s_Auftraggeber">#REF!</definedName>
    <definedName name="s_Com" localSheetId="1">'-'!$B$5</definedName>
    <definedName name="s_Com">#REF!</definedName>
    <definedName name="s_Datensatznummer">#REF!</definedName>
    <definedName name="s_DatumSN" localSheetId="11">'Statistik SN'!$H$16</definedName>
    <definedName name="s_Dll" localSheetId="1">'-'!$B$7</definedName>
    <definedName name="s_Dll">#REF!</definedName>
    <definedName name="s_Geraetenummer" localSheetId="12">'Statistik stat'!$H$9</definedName>
    <definedName name="s_Geraetenummer">#REF!</definedName>
    <definedName name="s_Hebelarm">'Statistik stat'!$H$11</definedName>
    <definedName name="s_Kartennummer" localSheetId="12">'Statistik stat'!$H$8</definedName>
    <definedName name="s_Kartennummer">#REF!</definedName>
    <definedName name="s_MessDatum" localSheetId="12">'Statistik stat'!$H$7</definedName>
    <definedName name="s_MessDatum">#REF!</definedName>
    <definedName name="s_Mode" localSheetId="1">'-'!$B$6</definedName>
    <definedName name="s_Mode">#REF!</definedName>
    <definedName name="s_PlattenDurchmesser">'Statistik stat'!$H$10</definedName>
    <definedName name="s_SchichtSN" localSheetId="11">'Statistik SN'!$D$13</definedName>
    <definedName name="s_Tab" localSheetId="12">'Statistik stat'!$A$18:$H$18</definedName>
    <definedName name="s_Tab">#REF!</definedName>
    <definedName name="s_TabSN" localSheetId="11">'Statistik SN'!$A$27:$M$27</definedName>
    <definedName name="s_Translation" localSheetId="1">'-'!$A$9</definedName>
    <definedName name="s_Translation">'AX01 (0)'!$O$86</definedName>
    <definedName name="s_Typ" localSheetId="12">'Statistik stat'!$H$10</definedName>
    <definedName name="s_Typ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45" i="3" l="1"/>
  <c r="J44" i="3"/>
  <c r="G27" i="2" l="1"/>
  <c r="F27" i="2"/>
  <c r="G19" i="2"/>
  <c r="G17" i="2"/>
  <c r="S79" i="3" l="1"/>
  <c r="T79" i="3" s="1"/>
  <c r="Q79" i="3"/>
  <c r="P79" i="3"/>
  <c r="R79" i="3" s="1"/>
  <c r="O79" i="3"/>
  <c r="H47" i="3"/>
  <c r="H46" i="3"/>
  <c r="H45" i="3"/>
  <c r="G14" i="3"/>
  <c r="I13" i="3"/>
  <c r="I12" i="3"/>
  <c r="J11" i="3"/>
  <c r="I11" i="3"/>
  <c r="D11" i="3"/>
  <c r="D10" i="3"/>
  <c r="D9" i="3"/>
  <c r="D8" i="3"/>
  <c r="D7" i="3"/>
  <c r="D6" i="3"/>
  <c r="D5" i="3"/>
  <c r="D4" i="3"/>
  <c r="G15" i="8"/>
  <c r="F14" i="13"/>
  <c r="G14" i="10"/>
  <c r="G15" i="9"/>
  <c r="F14" i="8"/>
  <c r="G14" i="7"/>
  <c r="F14" i="6"/>
  <c r="F14" i="5"/>
  <c r="F14" i="4"/>
  <c r="H15" i="8" a="1"/>
  <c r="I15" i="8" a="1"/>
  <c r="I15" i="8" l="1"/>
  <c r="H15" i="8"/>
  <c r="H45" i="13" l="1"/>
  <c r="I45" i="13" s="1"/>
  <c r="H46" i="13"/>
  <c r="I46" i="13" s="1"/>
  <c r="G45" i="13"/>
  <c r="G46" i="13"/>
  <c r="H44" i="13"/>
  <c r="I44" i="13" s="1"/>
  <c r="G44" i="13"/>
  <c r="H39" i="13" l="1"/>
  <c r="H37" i="13"/>
  <c r="H35" i="13"/>
  <c r="H37" i="9"/>
  <c r="W153" i="13" l="1"/>
  <c r="X153" i="13" s="1"/>
  <c r="U153" i="13"/>
  <c r="V153" i="13" s="1"/>
  <c r="S153" i="13"/>
  <c r="T153" i="13" s="1"/>
  <c r="Q153" i="13"/>
  <c r="R153" i="13" s="1"/>
  <c r="O153" i="13"/>
  <c r="P153" i="13" s="1"/>
  <c r="W152" i="13"/>
  <c r="X152" i="13" s="1"/>
  <c r="U152" i="13"/>
  <c r="V152" i="13" s="1"/>
  <c r="S152" i="13"/>
  <c r="T152" i="13" s="1"/>
  <c r="Q152" i="13"/>
  <c r="R152" i="13" s="1"/>
  <c r="O152" i="13"/>
  <c r="P152" i="13" s="1"/>
  <c r="W151" i="13"/>
  <c r="X151" i="13" s="1"/>
  <c r="U151" i="13"/>
  <c r="V151" i="13" s="1"/>
  <c r="S151" i="13"/>
  <c r="T151" i="13" s="1"/>
  <c r="Q151" i="13"/>
  <c r="R151" i="13" s="1"/>
  <c r="O151" i="13"/>
  <c r="P151" i="13" s="1"/>
  <c r="W150" i="13"/>
  <c r="X150" i="13" s="1"/>
  <c r="U150" i="13"/>
  <c r="V150" i="13" s="1"/>
  <c r="S150" i="13"/>
  <c r="T150" i="13" s="1"/>
  <c r="Q150" i="13"/>
  <c r="R150" i="13" s="1"/>
  <c r="O150" i="13"/>
  <c r="P150" i="13" s="1"/>
  <c r="W149" i="13"/>
  <c r="X149" i="13" s="1"/>
  <c r="U149" i="13"/>
  <c r="V149" i="13" s="1"/>
  <c r="S149" i="13"/>
  <c r="T149" i="13" s="1"/>
  <c r="Q149" i="13"/>
  <c r="R149" i="13" s="1"/>
  <c r="O149" i="13"/>
  <c r="P149" i="13" s="1"/>
  <c r="W148" i="13"/>
  <c r="X148" i="13" s="1"/>
  <c r="U148" i="13"/>
  <c r="V148" i="13" s="1"/>
  <c r="S148" i="13"/>
  <c r="T148" i="13" s="1"/>
  <c r="Q148" i="13"/>
  <c r="R148" i="13" s="1"/>
  <c r="O148" i="13"/>
  <c r="P148" i="13" s="1"/>
  <c r="W147" i="13"/>
  <c r="X147" i="13" s="1"/>
  <c r="U147" i="13"/>
  <c r="V147" i="13" s="1"/>
  <c r="S147" i="13"/>
  <c r="T147" i="13" s="1"/>
  <c r="Q147" i="13"/>
  <c r="R147" i="13" s="1"/>
  <c r="O147" i="13"/>
  <c r="P147" i="13" s="1"/>
  <c r="W146" i="13"/>
  <c r="X146" i="13" s="1"/>
  <c r="U146" i="13"/>
  <c r="V146" i="13" s="1"/>
  <c r="S146" i="13"/>
  <c r="T146" i="13" s="1"/>
  <c r="Q146" i="13"/>
  <c r="R146" i="13" s="1"/>
  <c r="O146" i="13"/>
  <c r="P146" i="13" s="1"/>
  <c r="W145" i="13"/>
  <c r="X145" i="13" s="1"/>
  <c r="U145" i="13"/>
  <c r="V145" i="13" s="1"/>
  <c r="S145" i="13"/>
  <c r="T145" i="13" s="1"/>
  <c r="Q145" i="13"/>
  <c r="R145" i="13" s="1"/>
  <c r="O145" i="13"/>
  <c r="P145" i="13" s="1"/>
  <c r="W144" i="13"/>
  <c r="X144" i="13" s="1"/>
  <c r="U144" i="13"/>
  <c r="V144" i="13" s="1"/>
  <c r="S144" i="13"/>
  <c r="T144" i="13" s="1"/>
  <c r="Q144" i="13"/>
  <c r="R144" i="13" s="1"/>
  <c r="O144" i="13"/>
  <c r="P144" i="13" s="1"/>
  <c r="W143" i="13"/>
  <c r="X143" i="13" s="1"/>
  <c r="U143" i="13"/>
  <c r="V143" i="13" s="1"/>
  <c r="S143" i="13"/>
  <c r="T143" i="13" s="1"/>
  <c r="Q143" i="13"/>
  <c r="R143" i="13" s="1"/>
  <c r="O143" i="13"/>
  <c r="P143" i="13" s="1"/>
  <c r="W142" i="13"/>
  <c r="X142" i="13" s="1"/>
  <c r="U142" i="13"/>
  <c r="V142" i="13" s="1"/>
  <c r="S142" i="13"/>
  <c r="T142" i="13" s="1"/>
  <c r="Q142" i="13"/>
  <c r="R142" i="13" s="1"/>
  <c r="O142" i="13"/>
  <c r="P142" i="13" s="1"/>
  <c r="W141" i="13"/>
  <c r="X141" i="13" s="1"/>
  <c r="U141" i="13"/>
  <c r="V141" i="13" s="1"/>
  <c r="S141" i="13"/>
  <c r="T141" i="13" s="1"/>
  <c r="Q141" i="13"/>
  <c r="R141" i="13" s="1"/>
  <c r="O141" i="13"/>
  <c r="P141" i="13" s="1"/>
  <c r="W140" i="13"/>
  <c r="X140" i="13" s="1"/>
  <c r="U140" i="13"/>
  <c r="V140" i="13" s="1"/>
  <c r="S140" i="13"/>
  <c r="T140" i="13" s="1"/>
  <c r="Q140" i="13"/>
  <c r="R140" i="13" s="1"/>
  <c r="O140" i="13"/>
  <c r="P140" i="13" s="1"/>
  <c r="W139" i="13"/>
  <c r="X139" i="13" s="1"/>
  <c r="U139" i="13"/>
  <c r="V139" i="13" s="1"/>
  <c r="S139" i="13"/>
  <c r="T139" i="13" s="1"/>
  <c r="Q139" i="13"/>
  <c r="R139" i="13" s="1"/>
  <c r="O139" i="13"/>
  <c r="P139" i="13" s="1"/>
  <c r="W138" i="13"/>
  <c r="X138" i="13" s="1"/>
  <c r="U138" i="13"/>
  <c r="V138" i="13" s="1"/>
  <c r="S138" i="13"/>
  <c r="T138" i="13" s="1"/>
  <c r="Q138" i="13"/>
  <c r="R138" i="13" s="1"/>
  <c r="O138" i="13"/>
  <c r="P138" i="13" s="1"/>
  <c r="W137" i="13"/>
  <c r="X137" i="13" s="1"/>
  <c r="U137" i="13"/>
  <c r="V137" i="13" s="1"/>
  <c r="S137" i="13"/>
  <c r="T137" i="13" s="1"/>
  <c r="Q137" i="13"/>
  <c r="R137" i="13" s="1"/>
  <c r="O137" i="13"/>
  <c r="P137" i="13" s="1"/>
  <c r="W136" i="13"/>
  <c r="X136" i="13" s="1"/>
  <c r="U136" i="13"/>
  <c r="V136" i="13" s="1"/>
  <c r="S136" i="13"/>
  <c r="T136" i="13" s="1"/>
  <c r="Q136" i="13"/>
  <c r="R136" i="13" s="1"/>
  <c r="O136" i="13"/>
  <c r="P136" i="13" s="1"/>
  <c r="W135" i="13"/>
  <c r="X135" i="13" s="1"/>
  <c r="U135" i="13"/>
  <c r="V135" i="13" s="1"/>
  <c r="S135" i="13"/>
  <c r="T135" i="13" s="1"/>
  <c r="Q135" i="13"/>
  <c r="R135" i="13" s="1"/>
  <c r="O135" i="13"/>
  <c r="P135" i="13" s="1"/>
  <c r="W134" i="13"/>
  <c r="X134" i="13" s="1"/>
  <c r="U134" i="13"/>
  <c r="V134" i="13" s="1"/>
  <c r="S134" i="13"/>
  <c r="T134" i="13" s="1"/>
  <c r="Q134" i="13"/>
  <c r="R134" i="13" s="1"/>
  <c r="O134" i="13"/>
  <c r="P134" i="13" s="1"/>
  <c r="W133" i="13"/>
  <c r="X133" i="13" s="1"/>
  <c r="U133" i="13"/>
  <c r="V133" i="13" s="1"/>
  <c r="S133" i="13"/>
  <c r="T133" i="13" s="1"/>
  <c r="Q133" i="13"/>
  <c r="R133" i="13" s="1"/>
  <c r="O133" i="13"/>
  <c r="P133" i="13" s="1"/>
  <c r="W132" i="13"/>
  <c r="X132" i="13" s="1"/>
  <c r="U132" i="13"/>
  <c r="V132" i="13" s="1"/>
  <c r="S132" i="13"/>
  <c r="T132" i="13" s="1"/>
  <c r="Q132" i="13"/>
  <c r="R132" i="13" s="1"/>
  <c r="O132" i="13"/>
  <c r="P132" i="13" s="1"/>
  <c r="W131" i="13"/>
  <c r="X131" i="13" s="1"/>
  <c r="U131" i="13"/>
  <c r="V131" i="13" s="1"/>
  <c r="S131" i="13"/>
  <c r="T131" i="13" s="1"/>
  <c r="Q131" i="13"/>
  <c r="R131" i="13" s="1"/>
  <c r="O131" i="13"/>
  <c r="P131" i="13" s="1"/>
  <c r="W130" i="13"/>
  <c r="X130" i="13" s="1"/>
  <c r="U130" i="13"/>
  <c r="V130" i="13" s="1"/>
  <c r="S130" i="13"/>
  <c r="T130" i="13" s="1"/>
  <c r="Q130" i="13"/>
  <c r="R130" i="13" s="1"/>
  <c r="O130" i="13"/>
  <c r="P130" i="13" s="1"/>
  <c r="W129" i="13"/>
  <c r="X129" i="13" s="1"/>
  <c r="U129" i="13"/>
  <c r="V129" i="13" s="1"/>
  <c r="S129" i="13"/>
  <c r="T129" i="13" s="1"/>
  <c r="Q129" i="13"/>
  <c r="R129" i="13" s="1"/>
  <c r="O129" i="13"/>
  <c r="P129" i="13" s="1"/>
  <c r="W128" i="13"/>
  <c r="X128" i="13" s="1"/>
  <c r="U128" i="13"/>
  <c r="V128" i="13" s="1"/>
  <c r="S128" i="13"/>
  <c r="T128" i="13" s="1"/>
  <c r="Q128" i="13"/>
  <c r="R128" i="13" s="1"/>
  <c r="O128" i="13"/>
  <c r="P128" i="13" s="1"/>
  <c r="W127" i="13"/>
  <c r="X127" i="13" s="1"/>
  <c r="U127" i="13"/>
  <c r="V127" i="13" s="1"/>
  <c r="S127" i="13"/>
  <c r="T127" i="13" s="1"/>
  <c r="Q127" i="13"/>
  <c r="R127" i="13" s="1"/>
  <c r="O127" i="13"/>
  <c r="P127" i="13" s="1"/>
  <c r="W126" i="13"/>
  <c r="X126" i="13" s="1"/>
  <c r="U126" i="13"/>
  <c r="V126" i="13" s="1"/>
  <c r="S126" i="13"/>
  <c r="T126" i="13" s="1"/>
  <c r="Q126" i="13"/>
  <c r="R126" i="13" s="1"/>
  <c r="O126" i="13"/>
  <c r="P126" i="13" s="1"/>
  <c r="W125" i="13"/>
  <c r="X125" i="13" s="1"/>
  <c r="U125" i="13"/>
  <c r="V125" i="13" s="1"/>
  <c r="S125" i="13"/>
  <c r="T125" i="13" s="1"/>
  <c r="Q125" i="13"/>
  <c r="R125" i="13" s="1"/>
  <c r="O125" i="13"/>
  <c r="P125" i="13" s="1"/>
  <c r="W124" i="13"/>
  <c r="X124" i="13" s="1"/>
  <c r="U124" i="13"/>
  <c r="V124" i="13" s="1"/>
  <c r="S124" i="13"/>
  <c r="T124" i="13" s="1"/>
  <c r="Q124" i="13"/>
  <c r="R124" i="13" s="1"/>
  <c r="O124" i="13"/>
  <c r="P124" i="13" s="1"/>
  <c r="W123" i="13"/>
  <c r="X123" i="13" s="1"/>
  <c r="U123" i="13"/>
  <c r="V123" i="13" s="1"/>
  <c r="S123" i="13"/>
  <c r="T123" i="13" s="1"/>
  <c r="Q123" i="13"/>
  <c r="R123" i="13" s="1"/>
  <c r="O123" i="13"/>
  <c r="P123" i="13" s="1"/>
  <c r="B18" i="13"/>
  <c r="H13" i="13"/>
  <c r="H12" i="13"/>
  <c r="I11" i="13"/>
  <c r="H11" i="13"/>
  <c r="D11" i="13"/>
  <c r="I10" i="13"/>
  <c r="D10" i="13"/>
  <c r="I9" i="13"/>
  <c r="D9" i="13"/>
  <c r="I8" i="13"/>
  <c r="D8" i="13"/>
  <c r="I7" i="13"/>
  <c r="D7" i="13"/>
  <c r="I6" i="13"/>
  <c r="D6" i="13"/>
  <c r="I5" i="13"/>
  <c r="D5" i="13"/>
  <c r="I4" i="13"/>
  <c r="D4" i="13"/>
  <c r="H39" i="9" l="1"/>
  <c r="H38" i="9"/>
  <c r="I51" i="6" l="1"/>
  <c r="O159" i="3" l="1"/>
  <c r="P159" i="3" s="1"/>
  <c r="Q159" i="3"/>
  <c r="R159" i="3" s="1"/>
  <c r="S159" i="3"/>
  <c r="T159" i="3"/>
  <c r="U159" i="3"/>
  <c r="V159" i="3" s="1"/>
  <c r="W159" i="3"/>
  <c r="X159" i="3"/>
  <c r="O160" i="3"/>
  <c r="P160" i="3" s="1"/>
  <c r="Q160" i="3"/>
  <c r="R160" i="3"/>
  <c r="S160" i="3"/>
  <c r="T160" i="3" s="1"/>
  <c r="U160" i="3"/>
  <c r="V160" i="3" s="1"/>
  <c r="W160" i="3"/>
  <c r="X160" i="3" s="1"/>
  <c r="O161" i="3"/>
  <c r="P161" i="3"/>
  <c r="Q161" i="3"/>
  <c r="R161" i="3" s="1"/>
  <c r="S161" i="3"/>
  <c r="T161" i="3"/>
  <c r="U161" i="3"/>
  <c r="V161" i="3" s="1"/>
  <c r="W161" i="3"/>
  <c r="X161" i="3"/>
  <c r="O162" i="3"/>
  <c r="P162" i="3" s="1"/>
  <c r="Q162" i="3"/>
  <c r="R162" i="3" s="1"/>
  <c r="S162" i="3"/>
  <c r="T162" i="3" s="1"/>
  <c r="U162" i="3"/>
  <c r="V162" i="3"/>
  <c r="W162" i="3"/>
  <c r="X162" i="3" s="1"/>
  <c r="O163" i="3"/>
  <c r="P163" i="3"/>
  <c r="Q163" i="3"/>
  <c r="R163" i="3" s="1"/>
  <c r="S163" i="3"/>
  <c r="T163" i="3"/>
  <c r="U163" i="3"/>
  <c r="V163" i="3" s="1"/>
  <c r="W163" i="3"/>
  <c r="X163" i="3"/>
  <c r="O164" i="3"/>
  <c r="P164" i="3" s="1"/>
  <c r="Q164" i="3"/>
  <c r="R164" i="3"/>
  <c r="S164" i="3"/>
  <c r="T164" i="3" s="1"/>
  <c r="U164" i="3"/>
  <c r="V164" i="3"/>
  <c r="W164" i="3"/>
  <c r="X164" i="3" s="1"/>
  <c r="O165" i="3"/>
  <c r="P165" i="3"/>
  <c r="Q165" i="3"/>
  <c r="R165" i="3" s="1"/>
  <c r="S165" i="3"/>
  <c r="T165" i="3"/>
  <c r="U165" i="3"/>
  <c r="V165" i="3" s="1"/>
  <c r="W165" i="3"/>
  <c r="X165" i="3"/>
  <c r="O166" i="3"/>
  <c r="P166" i="3" s="1"/>
  <c r="Q166" i="3"/>
  <c r="R166" i="3"/>
  <c r="S166" i="3"/>
  <c r="T166" i="3" s="1"/>
  <c r="U166" i="3"/>
  <c r="V166" i="3"/>
  <c r="W166" i="3"/>
  <c r="X166" i="3" s="1"/>
  <c r="O167" i="3"/>
  <c r="P167" i="3"/>
  <c r="Q167" i="3"/>
  <c r="R167" i="3" s="1"/>
  <c r="S167" i="3"/>
  <c r="T167" i="3"/>
  <c r="U167" i="3"/>
  <c r="V167" i="3" s="1"/>
  <c r="W167" i="3"/>
  <c r="X167" i="3"/>
  <c r="O168" i="3"/>
  <c r="P168" i="3" s="1"/>
  <c r="Q168" i="3"/>
  <c r="R168" i="3"/>
  <c r="S168" i="3"/>
  <c r="T168" i="3" s="1"/>
  <c r="U168" i="3"/>
  <c r="V168" i="3"/>
  <c r="W168" i="3"/>
  <c r="X168" i="3" s="1"/>
  <c r="O169" i="3"/>
  <c r="P169" i="3"/>
  <c r="Q169" i="3"/>
  <c r="R169" i="3" s="1"/>
  <c r="S169" i="3"/>
  <c r="T169" i="3"/>
  <c r="U169" i="3"/>
  <c r="V169" i="3" s="1"/>
  <c r="W169" i="3"/>
  <c r="X169" i="3"/>
  <c r="O170" i="3"/>
  <c r="P170" i="3" s="1"/>
  <c r="Q170" i="3"/>
  <c r="R170" i="3"/>
  <c r="S170" i="3"/>
  <c r="T170" i="3" s="1"/>
  <c r="U170" i="3"/>
  <c r="V170" i="3"/>
  <c r="W170" i="3"/>
  <c r="X170" i="3" s="1"/>
  <c r="O171" i="3"/>
  <c r="P171" i="3"/>
  <c r="Q171" i="3"/>
  <c r="R171" i="3" s="1"/>
  <c r="S171" i="3"/>
  <c r="T171" i="3"/>
  <c r="U171" i="3"/>
  <c r="V171" i="3" s="1"/>
  <c r="W171" i="3"/>
  <c r="X171" i="3"/>
  <c r="O172" i="3"/>
  <c r="P172" i="3" s="1"/>
  <c r="Q172" i="3"/>
  <c r="R172" i="3"/>
  <c r="S172" i="3"/>
  <c r="T172" i="3" s="1"/>
  <c r="U172" i="3"/>
  <c r="V172" i="3"/>
  <c r="W172" i="3"/>
  <c r="X172" i="3" s="1"/>
  <c r="O173" i="3"/>
  <c r="P173" i="3"/>
  <c r="Q173" i="3"/>
  <c r="R173" i="3" s="1"/>
  <c r="S173" i="3"/>
  <c r="T173" i="3"/>
  <c r="U173" i="3"/>
  <c r="V173" i="3" s="1"/>
  <c r="W173" i="3"/>
  <c r="X173" i="3"/>
  <c r="O174" i="3"/>
  <c r="P174" i="3" s="1"/>
  <c r="Q174" i="3"/>
  <c r="R174" i="3"/>
  <c r="S174" i="3"/>
  <c r="T174" i="3" s="1"/>
  <c r="U174" i="3"/>
  <c r="V174" i="3"/>
  <c r="W174" i="3"/>
  <c r="X174" i="3" s="1"/>
  <c r="O175" i="3"/>
  <c r="P175" i="3"/>
  <c r="Q175" i="3"/>
  <c r="R175" i="3" s="1"/>
  <c r="S175" i="3"/>
  <c r="T175" i="3"/>
  <c r="U175" i="3"/>
  <c r="V175" i="3" s="1"/>
  <c r="W175" i="3"/>
  <c r="X175" i="3"/>
  <c r="O176" i="3"/>
  <c r="P176" i="3" s="1"/>
  <c r="Q176" i="3"/>
  <c r="R176" i="3"/>
  <c r="S176" i="3"/>
  <c r="T176" i="3" s="1"/>
  <c r="U176" i="3"/>
  <c r="V176" i="3"/>
  <c r="W176" i="3"/>
  <c r="X176" i="3" s="1"/>
  <c r="O177" i="3"/>
  <c r="P177" i="3"/>
  <c r="Q177" i="3"/>
  <c r="R177" i="3" s="1"/>
  <c r="S177" i="3"/>
  <c r="T177" i="3"/>
  <c r="U177" i="3"/>
  <c r="V177" i="3" s="1"/>
  <c r="W177" i="3"/>
  <c r="X177" i="3"/>
  <c r="O178" i="3"/>
  <c r="P178" i="3" s="1"/>
  <c r="Q178" i="3"/>
  <c r="R178" i="3"/>
  <c r="S178" i="3"/>
  <c r="T178" i="3" s="1"/>
  <c r="U178" i="3"/>
  <c r="V178" i="3"/>
  <c r="W178" i="3"/>
  <c r="X178" i="3" s="1"/>
  <c r="O179" i="3"/>
  <c r="P179" i="3"/>
  <c r="Q179" i="3"/>
  <c r="R179" i="3" s="1"/>
  <c r="S179" i="3"/>
  <c r="T179" i="3"/>
  <c r="U179" i="3"/>
  <c r="V179" i="3" s="1"/>
  <c r="W179" i="3"/>
  <c r="X179" i="3"/>
  <c r="O180" i="3"/>
  <c r="P180" i="3" s="1"/>
  <c r="Q180" i="3"/>
  <c r="R180" i="3"/>
  <c r="S180" i="3"/>
  <c r="T180" i="3" s="1"/>
  <c r="U180" i="3"/>
  <c r="V180" i="3"/>
  <c r="W180" i="3"/>
  <c r="X180" i="3" s="1"/>
  <c r="O181" i="3"/>
  <c r="P181" i="3"/>
  <c r="Q181" i="3"/>
  <c r="R181" i="3" s="1"/>
  <c r="S181" i="3"/>
  <c r="T181" i="3"/>
  <c r="U181" i="3"/>
  <c r="V181" i="3" s="1"/>
  <c r="W181" i="3"/>
  <c r="X181" i="3"/>
  <c r="O182" i="3"/>
  <c r="P182" i="3" s="1"/>
  <c r="Q182" i="3"/>
  <c r="R182" i="3"/>
  <c r="S182" i="3"/>
  <c r="T182" i="3" s="1"/>
  <c r="U182" i="3"/>
  <c r="V182" i="3"/>
  <c r="W182" i="3"/>
  <c r="X182" i="3" s="1"/>
  <c r="O183" i="3"/>
  <c r="P183" i="3"/>
  <c r="Q183" i="3"/>
  <c r="R183" i="3" s="1"/>
  <c r="S183" i="3"/>
  <c r="T183" i="3"/>
  <c r="U183" i="3"/>
  <c r="V183" i="3" s="1"/>
  <c r="W183" i="3"/>
  <c r="X183" i="3"/>
  <c r="O184" i="3"/>
  <c r="P184" i="3" s="1"/>
  <c r="Q184" i="3"/>
  <c r="R184" i="3"/>
  <c r="S184" i="3"/>
  <c r="T184" i="3" s="1"/>
  <c r="U184" i="3"/>
  <c r="V184" i="3"/>
  <c r="W184" i="3"/>
  <c r="X184" i="3" s="1"/>
  <c r="O185" i="3"/>
  <c r="P185" i="3"/>
  <c r="Q185" i="3"/>
  <c r="R185" i="3" s="1"/>
  <c r="S185" i="3"/>
  <c r="T185" i="3"/>
  <c r="U185" i="3"/>
  <c r="V185" i="3" s="1"/>
  <c r="W185" i="3"/>
  <c r="X185" i="3"/>
  <c r="O186" i="3"/>
  <c r="P186" i="3" s="1"/>
  <c r="Q186" i="3"/>
  <c r="R186" i="3"/>
  <c r="S186" i="3"/>
  <c r="T186" i="3" s="1"/>
  <c r="U186" i="3"/>
  <c r="V186" i="3" s="1"/>
  <c r="W186" i="3"/>
  <c r="X186" i="3" s="1"/>
  <c r="O187" i="3"/>
  <c r="P187" i="3" s="1"/>
  <c r="Q187" i="3"/>
  <c r="R187" i="3" s="1"/>
  <c r="S187" i="3"/>
  <c r="T187" i="3" s="1"/>
  <c r="U187" i="3"/>
  <c r="V187" i="3" s="1"/>
  <c r="W187" i="3"/>
  <c r="X187" i="3"/>
  <c r="O188" i="3"/>
  <c r="P188" i="3" s="1"/>
  <c r="Q188" i="3"/>
  <c r="R188" i="3" s="1"/>
  <c r="S188" i="3"/>
  <c r="T188" i="3" s="1"/>
  <c r="U188" i="3"/>
  <c r="V188" i="3" s="1"/>
  <c r="W188" i="3"/>
  <c r="X188" i="3" s="1"/>
  <c r="O189" i="3"/>
  <c r="P189" i="3"/>
  <c r="Q189" i="3"/>
  <c r="R189" i="3" s="1"/>
  <c r="S189" i="3"/>
  <c r="T189" i="3"/>
  <c r="U189" i="3"/>
  <c r="V189" i="3" s="1"/>
  <c r="W189" i="3"/>
  <c r="X189" i="3" s="1"/>
  <c r="O190" i="3"/>
  <c r="P190" i="3" s="1"/>
  <c r="Q190" i="3"/>
  <c r="R190" i="3"/>
  <c r="S190" i="3"/>
  <c r="T190" i="3" s="1"/>
  <c r="U190" i="3"/>
  <c r="V190" i="3"/>
  <c r="W190" i="3"/>
  <c r="X190" i="3" s="1"/>
  <c r="O191" i="3"/>
  <c r="P191" i="3"/>
  <c r="Q191" i="3"/>
  <c r="R191" i="3" s="1"/>
  <c r="S191" i="3"/>
  <c r="T191" i="3" s="1"/>
  <c r="U191" i="3"/>
  <c r="V191" i="3" s="1"/>
  <c r="W191" i="3"/>
  <c r="X191" i="3" s="1"/>
  <c r="O192" i="3"/>
  <c r="P192" i="3" s="1"/>
  <c r="Q192" i="3"/>
  <c r="R192" i="3" s="1"/>
  <c r="S192" i="3"/>
  <c r="T192" i="3" s="1"/>
  <c r="U192" i="3"/>
  <c r="V192" i="3"/>
  <c r="W192" i="3"/>
  <c r="X192" i="3" s="1"/>
  <c r="O193" i="3"/>
  <c r="P193" i="3" s="1"/>
  <c r="Q193" i="3"/>
  <c r="R193" i="3" s="1"/>
  <c r="S193" i="3"/>
  <c r="T193" i="3" s="1"/>
  <c r="U193" i="3"/>
  <c r="V193" i="3"/>
  <c r="W193" i="3"/>
  <c r="X193" i="3" s="1"/>
  <c r="O194" i="3"/>
  <c r="P194" i="3" s="1"/>
  <c r="Q194" i="3"/>
  <c r="R194" i="3" s="1"/>
  <c r="S194" i="3"/>
  <c r="T194" i="3" s="1"/>
  <c r="U194" i="3"/>
  <c r="V194" i="3" s="1"/>
  <c r="W194" i="3"/>
  <c r="X194" i="3"/>
  <c r="O195" i="3"/>
  <c r="P195" i="3" s="1"/>
  <c r="Q195" i="3"/>
  <c r="R195" i="3"/>
  <c r="S195" i="3"/>
  <c r="T195" i="3" s="1"/>
  <c r="U195" i="3"/>
  <c r="V195" i="3"/>
  <c r="W195" i="3"/>
  <c r="X195" i="3" s="1"/>
  <c r="O196" i="3"/>
  <c r="P196" i="3" s="1"/>
  <c r="Q196" i="3"/>
  <c r="R196" i="3" s="1"/>
  <c r="S196" i="3"/>
  <c r="T196" i="3" s="1"/>
  <c r="U196" i="3"/>
  <c r="V196" i="3" s="1"/>
  <c r="W196" i="3"/>
  <c r="X196" i="3"/>
  <c r="O197" i="3"/>
  <c r="P197" i="3" s="1"/>
  <c r="Q197" i="3"/>
  <c r="R197" i="3"/>
  <c r="S197" i="3"/>
  <c r="T197" i="3" s="1"/>
  <c r="U197" i="3"/>
  <c r="V197" i="3" s="1"/>
  <c r="W197" i="3"/>
  <c r="X197" i="3" s="1"/>
  <c r="O198" i="3"/>
  <c r="P198" i="3"/>
  <c r="Q198" i="3"/>
  <c r="R198" i="3" s="1"/>
  <c r="S198" i="3"/>
  <c r="T198" i="3"/>
  <c r="U198" i="3"/>
  <c r="V198" i="3" s="1"/>
  <c r="W198" i="3"/>
  <c r="X198" i="3"/>
  <c r="O199" i="3"/>
  <c r="P199" i="3" s="1"/>
  <c r="Q199" i="3"/>
  <c r="R199" i="3" s="1"/>
  <c r="S199" i="3"/>
  <c r="T199" i="3" s="1"/>
  <c r="U199" i="3"/>
  <c r="V199" i="3" s="1"/>
  <c r="W199" i="3"/>
  <c r="X199" i="3" s="1"/>
  <c r="O200" i="3"/>
  <c r="P200" i="3"/>
  <c r="Q200" i="3"/>
  <c r="R200" i="3" s="1"/>
  <c r="S200" i="3"/>
  <c r="T200" i="3"/>
  <c r="U200" i="3"/>
  <c r="V200" i="3" s="1"/>
  <c r="W200" i="3"/>
  <c r="X200" i="3" s="1"/>
  <c r="O201" i="3"/>
  <c r="P201" i="3" s="1"/>
  <c r="Q201" i="3"/>
  <c r="R201" i="3"/>
  <c r="S201" i="3"/>
  <c r="T201" i="3" s="1"/>
  <c r="U201" i="3"/>
  <c r="V201" i="3"/>
  <c r="W201" i="3"/>
  <c r="X201" i="3" s="1"/>
  <c r="O202" i="3"/>
  <c r="P202" i="3"/>
  <c r="Q202" i="3"/>
  <c r="R202" i="3" s="1"/>
  <c r="S202" i="3"/>
  <c r="T202" i="3" s="1"/>
  <c r="U202" i="3"/>
  <c r="V202" i="3" s="1"/>
  <c r="W202" i="3"/>
  <c r="X202" i="3" s="1"/>
  <c r="O203" i="3"/>
  <c r="P203" i="3" s="1"/>
  <c r="Q203" i="3"/>
  <c r="R203" i="3" s="1"/>
  <c r="S203" i="3"/>
  <c r="T203" i="3" s="1"/>
  <c r="U203" i="3"/>
  <c r="V203" i="3"/>
  <c r="W203" i="3"/>
  <c r="X203" i="3" s="1"/>
  <c r="O204" i="3"/>
  <c r="P204" i="3" s="1"/>
  <c r="Q204" i="3"/>
  <c r="R204" i="3" s="1"/>
  <c r="S204" i="3"/>
  <c r="T204" i="3"/>
  <c r="U204" i="3"/>
  <c r="V204" i="3" s="1"/>
  <c r="W204" i="3"/>
  <c r="X204" i="3"/>
  <c r="O205" i="3"/>
  <c r="P205" i="3" s="1"/>
  <c r="Q205" i="3"/>
  <c r="R205" i="3"/>
  <c r="S205" i="3"/>
  <c r="T205" i="3" s="1"/>
  <c r="U205" i="3"/>
  <c r="V205" i="3" s="1"/>
  <c r="W205" i="3"/>
  <c r="X205" i="3" s="1"/>
  <c r="O206" i="3"/>
  <c r="P206" i="3" s="1"/>
  <c r="Q206" i="3"/>
  <c r="R206" i="3" s="1"/>
  <c r="S206" i="3"/>
  <c r="T206" i="3"/>
  <c r="U206" i="3"/>
  <c r="V206" i="3" s="1"/>
  <c r="W206" i="3"/>
  <c r="X206" i="3" s="1"/>
  <c r="O207" i="3"/>
  <c r="P207" i="3" s="1"/>
  <c r="Q207" i="3"/>
  <c r="R207" i="3" s="1"/>
  <c r="S207" i="3"/>
  <c r="T207" i="3" s="1"/>
  <c r="U207" i="3"/>
  <c r="V207" i="3"/>
  <c r="W207" i="3"/>
  <c r="X207" i="3" s="1"/>
  <c r="O208" i="3"/>
  <c r="P208" i="3"/>
  <c r="Q208" i="3"/>
  <c r="R208" i="3" s="1"/>
  <c r="S208" i="3"/>
  <c r="T208" i="3"/>
  <c r="U208" i="3"/>
  <c r="V208" i="3" s="1"/>
  <c r="W208" i="3"/>
  <c r="X208" i="3" s="1"/>
  <c r="O209" i="3"/>
  <c r="P209" i="3" s="1"/>
  <c r="Q209" i="3"/>
  <c r="R209" i="3" s="1"/>
  <c r="S209" i="3"/>
  <c r="T209" i="3" s="1"/>
  <c r="U209" i="3"/>
  <c r="V209" i="3"/>
  <c r="W209" i="3"/>
  <c r="X209" i="3" s="1"/>
  <c r="O210" i="3"/>
  <c r="P210" i="3"/>
  <c r="Q210" i="3"/>
  <c r="R210" i="3" s="1"/>
  <c r="S210" i="3"/>
  <c r="T210" i="3" s="1"/>
  <c r="U210" i="3"/>
  <c r="V210" i="3" s="1"/>
  <c r="W210" i="3"/>
  <c r="X210" i="3" s="1"/>
  <c r="O211" i="3"/>
  <c r="P211" i="3" s="1"/>
  <c r="Q211" i="3"/>
  <c r="R211" i="3"/>
  <c r="S211" i="3"/>
  <c r="T211" i="3" s="1"/>
  <c r="U211" i="3"/>
  <c r="V211" i="3"/>
  <c r="W211" i="3"/>
  <c r="X211" i="3" s="1"/>
  <c r="O212" i="3"/>
  <c r="P212" i="3" s="1"/>
  <c r="Q212" i="3"/>
  <c r="R212" i="3" s="1"/>
  <c r="S212" i="3"/>
  <c r="T212" i="3" s="1"/>
  <c r="U212" i="3"/>
  <c r="V212" i="3" s="1"/>
  <c r="W212" i="3"/>
  <c r="X212" i="3"/>
  <c r="O213" i="3"/>
  <c r="P213" i="3" s="1"/>
  <c r="Q213" i="3"/>
  <c r="R213" i="3"/>
  <c r="S213" i="3"/>
  <c r="T213" i="3" s="1"/>
  <c r="U213" i="3"/>
  <c r="V213" i="3" s="1"/>
  <c r="W213" i="3"/>
  <c r="X213" i="3" s="1"/>
  <c r="O214" i="3"/>
  <c r="P214" i="3"/>
  <c r="Q214" i="3"/>
  <c r="R214" i="3" s="1"/>
  <c r="S214" i="3"/>
  <c r="T214" i="3" s="1"/>
  <c r="U214" i="3"/>
  <c r="V214" i="3" s="1"/>
  <c r="W214" i="3"/>
  <c r="X214" i="3"/>
  <c r="O215" i="3"/>
  <c r="P215" i="3" s="1"/>
  <c r="Q215" i="3"/>
  <c r="R215" i="3" s="1"/>
  <c r="S215" i="3"/>
  <c r="T215" i="3" s="1"/>
  <c r="U215" i="3"/>
  <c r="V215" i="3" s="1"/>
  <c r="W215" i="3"/>
  <c r="X215" i="3" s="1"/>
  <c r="O216" i="3"/>
  <c r="P216" i="3" s="1"/>
  <c r="Q216" i="3"/>
  <c r="R216" i="3" s="1"/>
  <c r="S216" i="3"/>
  <c r="T216" i="3" s="1"/>
  <c r="U216" i="3"/>
  <c r="V216" i="3" s="1"/>
  <c r="W216" i="3"/>
  <c r="X216" i="3" s="1"/>
  <c r="O217" i="3"/>
  <c r="P217" i="3" s="1"/>
  <c r="Q217" i="3"/>
  <c r="R217" i="3"/>
  <c r="S217" i="3"/>
  <c r="T217" i="3" s="1"/>
  <c r="U217" i="3"/>
  <c r="V217" i="3"/>
  <c r="W217" i="3"/>
  <c r="X217" i="3" s="1"/>
  <c r="O218" i="3"/>
  <c r="P218" i="3"/>
  <c r="Q218" i="3"/>
  <c r="R218" i="3" s="1"/>
  <c r="S218" i="3"/>
  <c r="T218" i="3" s="1"/>
  <c r="U218" i="3"/>
  <c r="V218" i="3" s="1"/>
  <c r="W218" i="3"/>
  <c r="X218" i="3" s="1"/>
  <c r="O219" i="3"/>
  <c r="P219" i="3" s="1"/>
  <c r="Q219" i="3"/>
  <c r="R219" i="3"/>
  <c r="S219" i="3"/>
  <c r="T219" i="3" s="1"/>
  <c r="U219" i="3"/>
  <c r="V219" i="3" s="1"/>
  <c r="W219" i="3"/>
  <c r="X219" i="3" s="1"/>
  <c r="O220" i="3"/>
  <c r="P220" i="3" s="1"/>
  <c r="Q220" i="3"/>
  <c r="R220" i="3" s="1"/>
  <c r="S220" i="3"/>
  <c r="T220" i="3"/>
  <c r="U220" i="3"/>
  <c r="V220" i="3" s="1"/>
  <c r="W220" i="3"/>
  <c r="X220" i="3"/>
  <c r="O221" i="3"/>
  <c r="P221" i="3" s="1"/>
  <c r="Q221" i="3"/>
  <c r="R221" i="3"/>
  <c r="S221" i="3"/>
  <c r="T221" i="3" s="1"/>
  <c r="U221" i="3"/>
  <c r="V221" i="3" s="1"/>
  <c r="W221" i="3"/>
  <c r="X221" i="3" s="1"/>
  <c r="O222" i="3"/>
  <c r="P222" i="3" s="1"/>
  <c r="Q222" i="3"/>
  <c r="R222" i="3" s="1"/>
  <c r="S222" i="3"/>
  <c r="T222" i="3"/>
  <c r="U222" i="3"/>
  <c r="V222" i="3" s="1"/>
  <c r="W222" i="3"/>
  <c r="X222" i="3"/>
  <c r="O223" i="3"/>
  <c r="P223" i="3" s="1"/>
  <c r="Q223" i="3"/>
  <c r="R223" i="3" s="1"/>
  <c r="S223" i="3"/>
  <c r="T223" i="3" s="1"/>
  <c r="U223" i="3"/>
  <c r="V223" i="3"/>
  <c r="W223" i="3"/>
  <c r="X223" i="3" s="1"/>
  <c r="O224" i="3"/>
  <c r="P224" i="3"/>
  <c r="Q224" i="3"/>
  <c r="R224" i="3" s="1"/>
  <c r="S224" i="3"/>
  <c r="T224" i="3" s="1"/>
  <c r="U224" i="3"/>
  <c r="V224" i="3" s="1"/>
  <c r="W224" i="3"/>
  <c r="X224" i="3" s="1"/>
  <c r="O225" i="3"/>
  <c r="P225" i="3" s="1"/>
  <c r="Q225" i="3"/>
  <c r="R225" i="3" s="1"/>
  <c r="S225" i="3"/>
  <c r="T225" i="3"/>
  <c r="U225" i="3"/>
  <c r="V225" i="3"/>
  <c r="W225" i="3"/>
  <c r="X225" i="3"/>
  <c r="O226" i="3"/>
  <c r="P226" i="3"/>
  <c r="Q226" i="3"/>
  <c r="R226" i="3" s="1"/>
  <c r="S226" i="3"/>
  <c r="T226" i="3" s="1"/>
  <c r="U226" i="3"/>
  <c r="V226" i="3" s="1"/>
  <c r="W226" i="3"/>
  <c r="X226" i="3" s="1"/>
  <c r="O227" i="3"/>
  <c r="P227" i="3" s="1"/>
  <c r="Q227" i="3"/>
  <c r="R227" i="3"/>
  <c r="S227" i="3"/>
  <c r="T227" i="3" s="1"/>
  <c r="U227" i="3"/>
  <c r="V227" i="3" s="1"/>
  <c r="W227" i="3"/>
  <c r="X227" i="3" s="1"/>
  <c r="O228" i="3"/>
  <c r="P228" i="3" s="1"/>
  <c r="Q228" i="3"/>
  <c r="R228" i="3" s="1"/>
  <c r="S228" i="3"/>
  <c r="T228" i="3" s="1"/>
  <c r="U228" i="3"/>
  <c r="V228" i="3" s="1"/>
  <c r="W228" i="3"/>
  <c r="X228" i="3"/>
  <c r="O229" i="3"/>
  <c r="P229" i="3" s="1"/>
  <c r="Q229" i="3"/>
  <c r="R229" i="3" s="1"/>
  <c r="S229" i="3"/>
  <c r="T229" i="3" s="1"/>
  <c r="U229" i="3"/>
  <c r="V229" i="3" s="1"/>
  <c r="W229" i="3"/>
  <c r="X229" i="3" s="1"/>
  <c r="O230" i="3"/>
  <c r="P230" i="3" s="1"/>
  <c r="Q230" i="3"/>
  <c r="R230" i="3" s="1"/>
  <c r="S230" i="3"/>
  <c r="T230" i="3"/>
  <c r="U230" i="3"/>
  <c r="V230" i="3" s="1"/>
  <c r="W230" i="3"/>
  <c r="X230" i="3" s="1"/>
  <c r="O231" i="3"/>
  <c r="P231" i="3" s="1"/>
  <c r="Q231" i="3"/>
  <c r="R231" i="3"/>
  <c r="S231" i="3"/>
  <c r="T231" i="3" s="1"/>
  <c r="U231" i="3"/>
  <c r="V231" i="3" s="1"/>
  <c r="W231" i="3"/>
  <c r="X231" i="3" s="1"/>
  <c r="O232" i="3"/>
  <c r="P232" i="3"/>
  <c r="Q232" i="3"/>
  <c r="R232" i="3" s="1"/>
  <c r="S232" i="3"/>
  <c r="T232" i="3" s="1"/>
  <c r="U232" i="3"/>
  <c r="V232" i="3" s="1"/>
  <c r="W232" i="3"/>
  <c r="X232" i="3"/>
  <c r="O233" i="3"/>
  <c r="P233" i="3" s="1"/>
  <c r="Q233" i="3"/>
  <c r="R233" i="3" s="1"/>
  <c r="S233" i="3"/>
  <c r="T233" i="3" s="1"/>
  <c r="U233" i="3"/>
  <c r="V233" i="3"/>
  <c r="W233" i="3"/>
  <c r="X233" i="3" s="1"/>
  <c r="O234" i="3"/>
  <c r="P234" i="3" s="1"/>
  <c r="Q234" i="3"/>
  <c r="R234" i="3" s="1"/>
  <c r="S234" i="3"/>
  <c r="T234" i="3"/>
  <c r="U234" i="3"/>
  <c r="V234" i="3" s="1"/>
  <c r="W234" i="3"/>
  <c r="X234" i="3" s="1"/>
  <c r="O235" i="3"/>
  <c r="P235" i="3" s="1"/>
  <c r="Q235" i="3"/>
  <c r="R235" i="3"/>
  <c r="S235" i="3"/>
  <c r="T235" i="3" s="1"/>
  <c r="U235" i="3"/>
  <c r="V235" i="3" s="1"/>
  <c r="W235" i="3"/>
  <c r="X235" i="3" s="1"/>
  <c r="O236" i="3"/>
  <c r="P236" i="3" s="1"/>
  <c r="Q236" i="3"/>
  <c r="R236" i="3" s="1"/>
  <c r="S236" i="3"/>
  <c r="T236" i="3" s="1"/>
  <c r="U236" i="3"/>
  <c r="V236" i="3" s="1"/>
  <c r="W236" i="3"/>
  <c r="X236" i="3"/>
  <c r="O237" i="3"/>
  <c r="P237" i="3" s="1"/>
  <c r="Q237" i="3"/>
  <c r="R237" i="3" s="1"/>
  <c r="S237" i="3"/>
  <c r="T237" i="3" s="1"/>
  <c r="U237" i="3"/>
  <c r="V237" i="3" s="1"/>
  <c r="W237" i="3"/>
  <c r="X237" i="3" s="1"/>
  <c r="O238" i="3"/>
  <c r="P238" i="3" s="1"/>
  <c r="Q238" i="3"/>
  <c r="R238" i="3" s="1"/>
  <c r="S238" i="3"/>
  <c r="T238" i="3"/>
  <c r="U238" i="3"/>
  <c r="V238" i="3" s="1"/>
  <c r="W238" i="3"/>
  <c r="X238" i="3" s="1"/>
  <c r="O239" i="3"/>
  <c r="P239" i="3" s="1"/>
  <c r="Q239" i="3"/>
  <c r="R239" i="3"/>
  <c r="S239" i="3"/>
  <c r="T239" i="3" s="1"/>
  <c r="U239" i="3"/>
  <c r="V239" i="3" s="1"/>
  <c r="W239" i="3"/>
  <c r="X239" i="3" s="1"/>
  <c r="O240" i="3"/>
  <c r="P240" i="3"/>
  <c r="Q240" i="3"/>
  <c r="R240" i="3" s="1"/>
  <c r="S240" i="3"/>
  <c r="T240" i="3" s="1"/>
  <c r="U240" i="3"/>
  <c r="V240" i="3" s="1"/>
  <c r="W240" i="3"/>
  <c r="X240" i="3"/>
  <c r="O241" i="3"/>
  <c r="P241" i="3" s="1"/>
  <c r="Q241" i="3"/>
  <c r="R241" i="3" s="1"/>
  <c r="S241" i="3"/>
  <c r="T241" i="3" s="1"/>
  <c r="U241" i="3"/>
  <c r="V241" i="3"/>
  <c r="W241" i="3"/>
  <c r="X241" i="3" s="1"/>
  <c r="O242" i="3"/>
  <c r="P242" i="3" s="1"/>
  <c r="Q242" i="3"/>
  <c r="R242" i="3" s="1"/>
  <c r="S242" i="3"/>
  <c r="T242" i="3"/>
  <c r="U242" i="3"/>
  <c r="V242" i="3" s="1"/>
  <c r="W242" i="3"/>
  <c r="X242" i="3" s="1"/>
  <c r="O243" i="3"/>
  <c r="P243" i="3" s="1"/>
  <c r="Q243" i="3"/>
  <c r="R243" i="3"/>
  <c r="S243" i="3"/>
  <c r="T243" i="3" s="1"/>
  <c r="U243" i="3"/>
  <c r="V243" i="3" s="1"/>
  <c r="W243" i="3"/>
  <c r="X243" i="3" s="1"/>
  <c r="O244" i="3"/>
  <c r="P244" i="3"/>
  <c r="Q244" i="3"/>
  <c r="R244" i="3" s="1"/>
  <c r="S244" i="3"/>
  <c r="T244" i="3" s="1"/>
  <c r="U244" i="3"/>
  <c r="V244" i="3" s="1"/>
  <c r="W244" i="3"/>
  <c r="X244" i="3"/>
  <c r="O245" i="3"/>
  <c r="P245" i="3" s="1"/>
  <c r="Q245" i="3"/>
  <c r="R245" i="3" s="1"/>
  <c r="S245" i="3"/>
  <c r="T245" i="3" s="1"/>
  <c r="U245" i="3"/>
  <c r="V245" i="3" s="1"/>
  <c r="W245" i="3"/>
  <c r="X245" i="3" s="1"/>
  <c r="O246" i="3"/>
  <c r="P246" i="3" s="1"/>
  <c r="Q246" i="3"/>
  <c r="R246" i="3" s="1"/>
  <c r="S246" i="3"/>
  <c r="T246" i="3"/>
  <c r="U246" i="3"/>
  <c r="V246" i="3" s="1"/>
  <c r="W246" i="3"/>
  <c r="X246" i="3" s="1"/>
  <c r="O247" i="3"/>
  <c r="P247" i="3" s="1"/>
  <c r="Q247" i="3"/>
  <c r="R247" i="3" s="1"/>
  <c r="S247" i="3"/>
  <c r="T247" i="3" s="1"/>
  <c r="U247" i="3"/>
  <c r="V247" i="3" s="1"/>
  <c r="W247" i="3"/>
  <c r="X247" i="3" s="1"/>
  <c r="O248" i="3"/>
  <c r="P248" i="3"/>
  <c r="Q248" i="3"/>
  <c r="R248" i="3" s="1"/>
  <c r="S248" i="3"/>
  <c r="T248" i="3" s="1"/>
  <c r="U248" i="3"/>
  <c r="V248" i="3" s="1"/>
  <c r="W248" i="3"/>
  <c r="X248" i="3"/>
  <c r="O249" i="3"/>
  <c r="P249" i="3" s="1"/>
  <c r="Q249" i="3"/>
  <c r="R249" i="3" s="1"/>
  <c r="S249" i="3"/>
  <c r="T249" i="3" s="1"/>
  <c r="U249" i="3"/>
  <c r="V249" i="3"/>
  <c r="W249" i="3"/>
  <c r="X249" i="3" s="1"/>
  <c r="O250" i="3"/>
  <c r="P250" i="3" s="1"/>
  <c r="Q250" i="3"/>
  <c r="R250" i="3" s="1"/>
  <c r="S250" i="3"/>
  <c r="T250" i="3"/>
  <c r="U250" i="3"/>
  <c r="V250" i="3" s="1"/>
  <c r="W250" i="3"/>
  <c r="X250" i="3" s="1"/>
  <c r="O251" i="3"/>
  <c r="P251" i="3" s="1"/>
  <c r="Q251" i="3"/>
  <c r="R251" i="3"/>
  <c r="S251" i="3"/>
  <c r="T251" i="3" s="1"/>
  <c r="U251" i="3"/>
  <c r="V251" i="3" s="1"/>
  <c r="W251" i="3"/>
  <c r="X251" i="3" s="1"/>
  <c r="O252" i="3"/>
  <c r="P252" i="3"/>
  <c r="Q252" i="3"/>
  <c r="R252" i="3" s="1"/>
  <c r="S252" i="3"/>
  <c r="T252" i="3" s="1"/>
  <c r="U252" i="3"/>
  <c r="V252" i="3" s="1"/>
  <c r="W252" i="3"/>
  <c r="X252" i="3"/>
  <c r="O253" i="3"/>
  <c r="P253" i="3" s="1"/>
  <c r="Q253" i="3"/>
  <c r="R253" i="3" s="1"/>
  <c r="S253" i="3"/>
  <c r="T253" i="3" s="1"/>
  <c r="U253" i="3"/>
  <c r="V253" i="3"/>
  <c r="W253" i="3"/>
  <c r="X253" i="3" s="1"/>
  <c r="O254" i="3"/>
  <c r="P254" i="3" s="1"/>
  <c r="Q254" i="3"/>
  <c r="R254" i="3" s="1"/>
  <c r="S254" i="3"/>
  <c r="T254" i="3"/>
  <c r="U254" i="3"/>
  <c r="V254" i="3" s="1"/>
  <c r="W254" i="3"/>
  <c r="X254" i="3" s="1"/>
  <c r="O255" i="3"/>
  <c r="P255" i="3" s="1"/>
  <c r="Q255" i="3"/>
  <c r="R255" i="3" s="1"/>
  <c r="S255" i="3"/>
  <c r="T255" i="3" s="1"/>
  <c r="U255" i="3"/>
  <c r="V255" i="3" s="1"/>
  <c r="W255" i="3"/>
  <c r="X255" i="3" s="1"/>
  <c r="O256" i="3"/>
  <c r="P256" i="3"/>
  <c r="Q256" i="3"/>
  <c r="R256" i="3" s="1"/>
  <c r="S256" i="3"/>
  <c r="T256" i="3" s="1"/>
  <c r="U256" i="3"/>
  <c r="V256" i="3" s="1"/>
  <c r="W256" i="3"/>
  <c r="X256" i="3" s="1"/>
  <c r="O257" i="3"/>
  <c r="P257" i="3" s="1"/>
  <c r="Q257" i="3"/>
  <c r="R257" i="3" s="1"/>
  <c r="S257" i="3"/>
  <c r="T257" i="3" s="1"/>
  <c r="U257" i="3"/>
  <c r="V257" i="3"/>
  <c r="W257" i="3"/>
  <c r="X257" i="3" s="1"/>
  <c r="O258" i="3"/>
  <c r="P258" i="3" s="1"/>
  <c r="Q258" i="3"/>
  <c r="R258" i="3" s="1"/>
  <c r="S258" i="3"/>
  <c r="T258" i="3"/>
  <c r="U258" i="3"/>
  <c r="V258" i="3" s="1"/>
  <c r="W258" i="3"/>
  <c r="X258" i="3" s="1"/>
  <c r="O259" i="3"/>
  <c r="P259" i="3" s="1"/>
  <c r="Q259" i="3"/>
  <c r="R259" i="3"/>
  <c r="S259" i="3"/>
  <c r="T259" i="3" s="1"/>
  <c r="U259" i="3"/>
  <c r="V259" i="3" s="1"/>
  <c r="W259" i="3"/>
  <c r="X259" i="3" s="1"/>
  <c r="O260" i="3"/>
  <c r="P260" i="3"/>
  <c r="Q260" i="3"/>
  <c r="R260" i="3"/>
  <c r="S260" i="3"/>
  <c r="T260" i="3" s="1"/>
  <c r="U260" i="3"/>
  <c r="V260" i="3" s="1"/>
  <c r="W260" i="3"/>
  <c r="X260" i="3"/>
  <c r="O114" i="3"/>
  <c r="P114" i="3" s="1"/>
  <c r="Q114" i="3"/>
  <c r="R114" i="3" s="1"/>
  <c r="S114" i="3"/>
  <c r="T114" i="3" s="1"/>
  <c r="U114" i="3"/>
  <c r="V114" i="3" s="1"/>
  <c r="W114" i="3"/>
  <c r="X114" i="3"/>
  <c r="O115" i="3"/>
  <c r="P115" i="3" s="1"/>
  <c r="Q115" i="3"/>
  <c r="R115" i="3" s="1"/>
  <c r="S115" i="3"/>
  <c r="T115" i="3" s="1"/>
  <c r="U115" i="3"/>
  <c r="V115" i="3"/>
  <c r="W115" i="3"/>
  <c r="X115" i="3" s="1"/>
  <c r="O116" i="3"/>
  <c r="P116" i="3" s="1"/>
  <c r="Q116" i="3"/>
  <c r="R116" i="3" s="1"/>
  <c r="S116" i="3"/>
  <c r="T116" i="3"/>
  <c r="U116" i="3"/>
  <c r="V116" i="3" s="1"/>
  <c r="W116" i="3"/>
  <c r="X116" i="3" s="1"/>
  <c r="O117" i="3"/>
  <c r="P117" i="3" s="1"/>
  <c r="Q117" i="3"/>
  <c r="R117" i="3" s="1"/>
  <c r="S117" i="3"/>
  <c r="T117" i="3" s="1"/>
  <c r="U117" i="3"/>
  <c r="V117" i="3" s="1"/>
  <c r="W117" i="3"/>
  <c r="X117" i="3" s="1"/>
  <c r="O118" i="3"/>
  <c r="P118" i="3" s="1"/>
  <c r="Q118" i="3"/>
  <c r="R118" i="3" s="1"/>
  <c r="S118" i="3"/>
  <c r="T118" i="3" s="1"/>
  <c r="U118" i="3"/>
  <c r="V118" i="3" s="1"/>
  <c r="W118" i="3"/>
  <c r="X118" i="3" s="1"/>
  <c r="O119" i="3"/>
  <c r="P119" i="3" s="1"/>
  <c r="Q119" i="3"/>
  <c r="R119" i="3" s="1"/>
  <c r="S119" i="3"/>
  <c r="T119" i="3" s="1"/>
  <c r="U119" i="3"/>
  <c r="V119" i="3"/>
  <c r="W119" i="3"/>
  <c r="X119" i="3" s="1"/>
  <c r="O120" i="3"/>
  <c r="P120" i="3" s="1"/>
  <c r="Q120" i="3"/>
  <c r="R120" i="3" s="1"/>
  <c r="S120" i="3"/>
  <c r="T120" i="3"/>
  <c r="U120" i="3"/>
  <c r="V120" i="3" s="1"/>
  <c r="W120" i="3"/>
  <c r="X120" i="3" s="1"/>
  <c r="O121" i="3"/>
  <c r="P121" i="3" s="1"/>
  <c r="Q121" i="3"/>
  <c r="R121" i="3"/>
  <c r="S121" i="3"/>
  <c r="T121" i="3" s="1"/>
  <c r="U121" i="3"/>
  <c r="V121" i="3" s="1"/>
  <c r="W121" i="3"/>
  <c r="X121" i="3" s="1"/>
  <c r="O122" i="3"/>
  <c r="P122" i="3" s="1"/>
  <c r="Q122" i="3"/>
  <c r="R122" i="3" s="1"/>
  <c r="S122" i="3"/>
  <c r="T122" i="3" s="1"/>
  <c r="U122" i="3"/>
  <c r="V122" i="3" s="1"/>
  <c r="W122" i="3"/>
  <c r="X122" i="3"/>
  <c r="O123" i="3"/>
  <c r="P123" i="3" s="1"/>
  <c r="Q123" i="3"/>
  <c r="R123" i="3" s="1"/>
  <c r="S123" i="3"/>
  <c r="T123" i="3" s="1"/>
  <c r="U123" i="3"/>
  <c r="V123" i="3"/>
  <c r="W123" i="3"/>
  <c r="X123" i="3" s="1"/>
  <c r="O124" i="3"/>
  <c r="P124" i="3" s="1"/>
  <c r="Q124" i="3"/>
  <c r="R124" i="3" s="1"/>
  <c r="S124" i="3"/>
  <c r="T124" i="3"/>
  <c r="U124" i="3"/>
  <c r="V124" i="3" s="1"/>
  <c r="W124" i="3"/>
  <c r="X124" i="3" s="1"/>
  <c r="O125" i="3"/>
  <c r="P125" i="3" s="1"/>
  <c r="Q125" i="3"/>
  <c r="R125" i="3"/>
  <c r="S125" i="3"/>
  <c r="T125" i="3" s="1"/>
  <c r="U125" i="3"/>
  <c r="V125" i="3" s="1"/>
  <c r="W125" i="3"/>
  <c r="X125" i="3" s="1"/>
  <c r="O126" i="3"/>
  <c r="P126" i="3"/>
  <c r="Q126" i="3"/>
  <c r="R126" i="3" s="1"/>
  <c r="S126" i="3"/>
  <c r="T126" i="3" s="1"/>
  <c r="U126" i="3"/>
  <c r="V126" i="3" s="1"/>
  <c r="W126" i="3"/>
  <c r="X126" i="3" s="1"/>
  <c r="O127" i="3"/>
  <c r="P127" i="3" s="1"/>
  <c r="Q127" i="3"/>
  <c r="R127" i="3" s="1"/>
  <c r="S127" i="3"/>
  <c r="T127" i="3" s="1"/>
  <c r="U127" i="3"/>
  <c r="V127" i="3"/>
  <c r="W127" i="3"/>
  <c r="X127" i="3" s="1"/>
  <c r="O128" i="3"/>
  <c r="P128" i="3" s="1"/>
  <c r="Q128" i="3"/>
  <c r="R128" i="3" s="1"/>
  <c r="S128" i="3"/>
  <c r="T128" i="3" s="1"/>
  <c r="U128" i="3"/>
  <c r="V128" i="3" s="1"/>
  <c r="W128" i="3"/>
  <c r="X128" i="3" s="1"/>
  <c r="O129" i="3"/>
  <c r="P129" i="3" s="1"/>
  <c r="Q129" i="3"/>
  <c r="R129" i="3"/>
  <c r="S129" i="3"/>
  <c r="T129" i="3" s="1"/>
  <c r="U129" i="3"/>
  <c r="V129" i="3" s="1"/>
  <c r="W129" i="3"/>
  <c r="X129" i="3" s="1"/>
  <c r="O130" i="3"/>
  <c r="P130" i="3" s="1"/>
  <c r="Q130" i="3"/>
  <c r="R130" i="3" s="1"/>
  <c r="S130" i="3"/>
  <c r="T130" i="3" s="1"/>
  <c r="U130" i="3"/>
  <c r="V130" i="3" s="1"/>
  <c r="W130" i="3"/>
  <c r="X130" i="3"/>
  <c r="O131" i="3"/>
  <c r="P131" i="3" s="1"/>
  <c r="Q131" i="3"/>
  <c r="R131" i="3" s="1"/>
  <c r="S131" i="3"/>
  <c r="T131" i="3" s="1"/>
  <c r="U131" i="3"/>
  <c r="V131" i="3"/>
  <c r="W131" i="3"/>
  <c r="X131" i="3" s="1"/>
  <c r="O132" i="3"/>
  <c r="P132" i="3" s="1"/>
  <c r="Q132" i="3"/>
  <c r="R132" i="3" s="1"/>
  <c r="S132" i="3"/>
  <c r="T132" i="3"/>
  <c r="U132" i="3"/>
  <c r="V132" i="3" s="1"/>
  <c r="W132" i="3"/>
  <c r="X132" i="3" s="1"/>
  <c r="O133" i="3"/>
  <c r="P133" i="3" s="1"/>
  <c r="Q133" i="3"/>
  <c r="R133" i="3"/>
  <c r="S133" i="3"/>
  <c r="T133" i="3" s="1"/>
  <c r="U133" i="3"/>
  <c r="V133" i="3" s="1"/>
  <c r="W133" i="3"/>
  <c r="X133" i="3" s="1"/>
  <c r="O134" i="3"/>
  <c r="P134" i="3"/>
  <c r="Q134" i="3"/>
  <c r="R134" i="3" s="1"/>
  <c r="S134" i="3"/>
  <c r="T134" i="3" s="1"/>
  <c r="U134" i="3"/>
  <c r="V134" i="3" s="1"/>
  <c r="W134" i="3"/>
  <c r="X134" i="3"/>
  <c r="O135" i="3"/>
  <c r="P135" i="3" s="1"/>
  <c r="Q135" i="3"/>
  <c r="R135" i="3" s="1"/>
  <c r="S135" i="3"/>
  <c r="T135" i="3" s="1"/>
  <c r="U135" i="3"/>
  <c r="V135" i="3"/>
  <c r="W135" i="3"/>
  <c r="X135" i="3" s="1"/>
  <c r="O136" i="3"/>
  <c r="P136" i="3" s="1"/>
  <c r="Q136" i="3"/>
  <c r="R136" i="3" s="1"/>
  <c r="S136" i="3"/>
  <c r="T136" i="3" s="1"/>
  <c r="U136" i="3"/>
  <c r="V136" i="3" s="1"/>
  <c r="W136" i="3"/>
  <c r="X136" i="3" s="1"/>
  <c r="O137" i="3"/>
  <c r="P137" i="3" s="1"/>
  <c r="Q137" i="3"/>
  <c r="R137" i="3"/>
  <c r="S137" i="3"/>
  <c r="T137" i="3" s="1"/>
  <c r="U137" i="3"/>
  <c r="V137" i="3" s="1"/>
  <c r="W137" i="3"/>
  <c r="X137" i="3" s="1"/>
  <c r="O138" i="3"/>
  <c r="P138" i="3" s="1"/>
  <c r="Q138" i="3"/>
  <c r="R138" i="3" s="1"/>
  <c r="S138" i="3"/>
  <c r="T138" i="3" s="1"/>
  <c r="U138" i="3"/>
  <c r="V138" i="3" s="1"/>
  <c r="W138" i="3"/>
  <c r="X138" i="3"/>
  <c r="O139" i="3"/>
  <c r="P139" i="3" s="1"/>
  <c r="Q139" i="3"/>
  <c r="R139" i="3" s="1"/>
  <c r="S139" i="3"/>
  <c r="T139" i="3" s="1"/>
  <c r="U139" i="3"/>
  <c r="V139" i="3"/>
  <c r="W139" i="3"/>
  <c r="X139" i="3" s="1"/>
  <c r="O140" i="3"/>
  <c r="P140" i="3" s="1"/>
  <c r="Q140" i="3"/>
  <c r="R140" i="3" s="1"/>
  <c r="S140" i="3"/>
  <c r="T140" i="3"/>
  <c r="U140" i="3"/>
  <c r="V140" i="3" s="1"/>
  <c r="W140" i="3"/>
  <c r="X140" i="3" s="1"/>
  <c r="O141" i="3"/>
  <c r="P141" i="3" s="1"/>
  <c r="Q141" i="3"/>
  <c r="R141" i="3" s="1"/>
  <c r="S141" i="3"/>
  <c r="T141" i="3" s="1"/>
  <c r="U141" i="3"/>
  <c r="V141" i="3" s="1"/>
  <c r="W141" i="3"/>
  <c r="X141" i="3" s="1"/>
  <c r="O142" i="3"/>
  <c r="P142" i="3" s="1"/>
  <c r="Q142" i="3"/>
  <c r="R142" i="3" s="1"/>
  <c r="S142" i="3"/>
  <c r="T142" i="3" s="1"/>
  <c r="U142" i="3"/>
  <c r="V142" i="3" s="1"/>
  <c r="W142" i="3"/>
  <c r="X142" i="3" s="1"/>
  <c r="O143" i="3"/>
  <c r="P143" i="3" s="1"/>
  <c r="Q143" i="3"/>
  <c r="R143" i="3"/>
  <c r="S143" i="3"/>
  <c r="T143" i="3" s="1"/>
  <c r="U143" i="3"/>
  <c r="V143" i="3" s="1"/>
  <c r="W143" i="3"/>
  <c r="X143" i="3" s="1"/>
  <c r="O144" i="3"/>
  <c r="P144" i="3" s="1"/>
  <c r="Q144" i="3"/>
  <c r="R144" i="3" s="1"/>
  <c r="S144" i="3"/>
  <c r="T144" i="3" s="1"/>
  <c r="U144" i="3"/>
  <c r="V144" i="3" s="1"/>
  <c r="W144" i="3"/>
  <c r="X144" i="3" s="1"/>
  <c r="O145" i="3"/>
  <c r="P145" i="3" s="1"/>
  <c r="Q145" i="3"/>
  <c r="R145" i="3"/>
  <c r="S145" i="3"/>
  <c r="T145" i="3" s="1"/>
  <c r="U145" i="3"/>
  <c r="V145" i="3" s="1"/>
  <c r="W145" i="3"/>
  <c r="X145" i="3" s="1"/>
  <c r="O146" i="3"/>
  <c r="P146" i="3" s="1"/>
  <c r="Q146" i="3"/>
  <c r="R146" i="3" s="1"/>
  <c r="S146" i="3"/>
  <c r="T146" i="3" s="1"/>
  <c r="U146" i="3"/>
  <c r="V146" i="3" s="1"/>
  <c r="W146" i="3"/>
  <c r="X146" i="3" s="1"/>
  <c r="O147" i="3"/>
  <c r="P147" i="3" s="1"/>
  <c r="Q147" i="3"/>
  <c r="R147" i="3" s="1"/>
  <c r="S147" i="3"/>
  <c r="T147" i="3" s="1"/>
  <c r="U147" i="3"/>
  <c r="V147" i="3" s="1"/>
  <c r="W147" i="3"/>
  <c r="X147" i="3" s="1"/>
  <c r="O148" i="3"/>
  <c r="P148" i="3"/>
  <c r="Q148" i="3"/>
  <c r="R148" i="3" s="1"/>
  <c r="S148" i="3"/>
  <c r="T148" i="3" s="1"/>
  <c r="U148" i="3"/>
  <c r="V148" i="3" s="1"/>
  <c r="W148" i="3"/>
  <c r="X148" i="3" s="1"/>
  <c r="O149" i="3"/>
  <c r="P149" i="3" s="1"/>
  <c r="Q149" i="3"/>
  <c r="R149" i="3" s="1"/>
  <c r="S149" i="3"/>
  <c r="T149" i="3" s="1"/>
  <c r="U149" i="3"/>
  <c r="V149" i="3"/>
  <c r="W149" i="3"/>
  <c r="X149" i="3" s="1"/>
  <c r="O150" i="3"/>
  <c r="P150" i="3" s="1"/>
  <c r="Q150" i="3"/>
  <c r="R150" i="3" s="1"/>
  <c r="S150" i="3"/>
  <c r="T150" i="3" s="1"/>
  <c r="U150" i="3"/>
  <c r="V150" i="3" s="1"/>
  <c r="W150" i="3"/>
  <c r="X150" i="3" s="1"/>
  <c r="O151" i="3"/>
  <c r="P151" i="3" s="1"/>
  <c r="Q151" i="3"/>
  <c r="R151" i="3"/>
  <c r="S151" i="3"/>
  <c r="T151" i="3" s="1"/>
  <c r="U151" i="3"/>
  <c r="V151" i="3" s="1"/>
  <c r="W151" i="3"/>
  <c r="X151" i="3" s="1"/>
  <c r="O152" i="3"/>
  <c r="P152" i="3" s="1"/>
  <c r="Q152" i="3"/>
  <c r="R152" i="3" s="1"/>
  <c r="S152" i="3"/>
  <c r="T152" i="3" s="1"/>
  <c r="U152" i="3"/>
  <c r="V152" i="3" s="1"/>
  <c r="W152" i="3"/>
  <c r="X152" i="3" s="1"/>
  <c r="O153" i="3"/>
  <c r="P153" i="3" s="1"/>
  <c r="Q153" i="3"/>
  <c r="R153" i="3"/>
  <c r="S153" i="3"/>
  <c r="T153" i="3" s="1"/>
  <c r="U153" i="3"/>
  <c r="V153" i="3" s="1"/>
  <c r="W153" i="3"/>
  <c r="X153" i="3" s="1"/>
  <c r="O154" i="3"/>
  <c r="P154" i="3" s="1"/>
  <c r="Q154" i="3"/>
  <c r="R154" i="3" s="1"/>
  <c r="S154" i="3"/>
  <c r="T154" i="3" s="1"/>
  <c r="U154" i="3"/>
  <c r="V154" i="3" s="1"/>
  <c r="W154" i="3"/>
  <c r="X154" i="3" s="1"/>
  <c r="O155" i="3"/>
  <c r="P155" i="3" s="1"/>
  <c r="Q155" i="3"/>
  <c r="R155" i="3" s="1"/>
  <c r="S155" i="3"/>
  <c r="T155" i="3" s="1"/>
  <c r="U155" i="3"/>
  <c r="V155" i="3" s="1"/>
  <c r="W155" i="3"/>
  <c r="X155" i="3" s="1"/>
  <c r="O156" i="3"/>
  <c r="P156" i="3" s="1"/>
  <c r="Q156" i="3"/>
  <c r="R156" i="3" s="1"/>
  <c r="S156" i="3"/>
  <c r="T156" i="3" s="1"/>
  <c r="U156" i="3"/>
  <c r="V156" i="3" s="1"/>
  <c r="W156" i="3"/>
  <c r="X156" i="3" s="1"/>
  <c r="O157" i="3"/>
  <c r="P157" i="3" s="1"/>
  <c r="Q157" i="3"/>
  <c r="R157" i="3" s="1"/>
  <c r="S157" i="3"/>
  <c r="T157" i="3" s="1"/>
  <c r="U157" i="3"/>
  <c r="V157" i="3" s="1"/>
  <c r="W157" i="3"/>
  <c r="X157" i="3" s="1"/>
  <c r="O158" i="3"/>
  <c r="P158" i="3" s="1"/>
  <c r="Q158" i="3"/>
  <c r="R158" i="3" s="1"/>
  <c r="S158" i="3"/>
  <c r="T158" i="3" s="1"/>
  <c r="U158" i="3"/>
  <c r="V158" i="3" s="1"/>
  <c r="W158" i="3"/>
  <c r="X158" i="3" s="1"/>
  <c r="I13" i="10" l="1"/>
  <c r="I12" i="10"/>
  <c r="J11" i="10"/>
  <c r="I11" i="10"/>
  <c r="I14" i="9"/>
  <c r="I13" i="9"/>
  <c r="J12" i="9"/>
  <c r="I12" i="9"/>
  <c r="H13" i="8" l="1"/>
  <c r="H12" i="8"/>
  <c r="I13" i="7"/>
  <c r="I12" i="7"/>
  <c r="H13" i="6"/>
  <c r="H12" i="6"/>
  <c r="H13" i="5"/>
  <c r="H12" i="5"/>
  <c r="H13" i="4"/>
  <c r="H12" i="4"/>
  <c r="J11" i="7" l="1"/>
  <c r="I11" i="7"/>
  <c r="I11" i="6" l="1"/>
  <c r="H11" i="6"/>
  <c r="I11" i="5"/>
  <c r="H11" i="5"/>
  <c r="I11" i="4"/>
  <c r="H11" i="4"/>
  <c r="H11" i="8"/>
  <c r="I11" i="8" l="1"/>
  <c r="J4" i="3" l="1"/>
  <c r="J5" i="3"/>
  <c r="J6" i="3"/>
  <c r="J7" i="3"/>
  <c r="J8" i="3"/>
  <c r="J9" i="3"/>
  <c r="B3" i="3" s="1"/>
  <c r="J10" i="3"/>
  <c r="H42" i="3"/>
  <c r="H43" i="3"/>
  <c r="H44" i="3"/>
  <c r="I44" i="3"/>
  <c r="I45" i="3"/>
  <c r="O109" i="3"/>
  <c r="P109" i="3" s="1"/>
  <c r="Q109" i="3"/>
  <c r="R109" i="3" s="1"/>
  <c r="S109" i="3"/>
  <c r="T109" i="3" s="1"/>
  <c r="U109" i="3"/>
  <c r="V109" i="3"/>
  <c r="W109" i="3"/>
  <c r="X109" i="3" s="1"/>
  <c r="O110" i="3"/>
  <c r="P110" i="3"/>
  <c r="Q110" i="3"/>
  <c r="R110" i="3" s="1"/>
  <c r="S110" i="3"/>
  <c r="T110" i="3" s="1"/>
  <c r="U110" i="3"/>
  <c r="V110" i="3" s="1"/>
  <c r="W110" i="3"/>
  <c r="X110" i="3" s="1"/>
  <c r="O111" i="3"/>
  <c r="P111" i="3" s="1"/>
  <c r="Q111" i="3"/>
  <c r="R111" i="3"/>
  <c r="S111" i="3"/>
  <c r="T111" i="3" s="1"/>
  <c r="U111" i="3"/>
  <c r="V111" i="3"/>
  <c r="W111" i="3"/>
  <c r="X111" i="3" s="1"/>
  <c r="O112" i="3"/>
  <c r="P112" i="3" s="1"/>
  <c r="Q112" i="3"/>
  <c r="R112" i="3" s="1"/>
  <c r="S112" i="3"/>
  <c r="T112" i="3" s="1"/>
  <c r="U112" i="3"/>
  <c r="V112" i="3" s="1"/>
  <c r="W112" i="3"/>
  <c r="X112" i="3"/>
  <c r="O113" i="3"/>
  <c r="P113" i="3" s="1"/>
  <c r="Q113" i="3"/>
  <c r="R113" i="3"/>
  <c r="S113" i="3"/>
  <c r="T113" i="3" s="1"/>
  <c r="U113" i="3"/>
  <c r="V113" i="3" s="1"/>
  <c r="W113" i="3"/>
  <c r="X113" i="3" s="1"/>
  <c r="D4" i="5"/>
  <c r="D5" i="5"/>
  <c r="I4" i="5"/>
  <c r="D6" i="5"/>
  <c r="I5" i="5"/>
  <c r="D7" i="5"/>
  <c r="I6" i="5"/>
  <c r="D8" i="5"/>
  <c r="I7" i="5"/>
  <c r="D9" i="5"/>
  <c r="I8" i="5"/>
  <c r="D10" i="5"/>
  <c r="I9" i="5"/>
  <c r="D11" i="5"/>
  <c r="I10" i="5"/>
  <c r="B20" i="5"/>
  <c r="G39" i="5"/>
  <c r="I39" i="5"/>
  <c r="G40" i="5"/>
  <c r="I40" i="5"/>
  <c r="G41" i="5"/>
  <c r="I41" i="5"/>
  <c r="G44" i="5"/>
  <c r="I44" i="5"/>
  <c r="I49" i="5" s="1"/>
  <c r="G45" i="5"/>
  <c r="I45" i="5"/>
  <c r="I50" i="5" s="1"/>
  <c r="G46" i="5"/>
  <c r="I46" i="5"/>
  <c r="I51" i="5" s="1"/>
  <c r="G49" i="5"/>
  <c r="G50" i="5"/>
  <c r="G51" i="5"/>
  <c r="O128" i="5"/>
  <c r="P128" i="5"/>
  <c r="Q128" i="5"/>
  <c r="R128" i="5"/>
  <c r="S128" i="5"/>
  <c r="T128" i="5"/>
  <c r="U128" i="5"/>
  <c r="V128" i="5" s="1"/>
  <c r="W128" i="5"/>
  <c r="X128" i="5"/>
  <c r="O129" i="5"/>
  <c r="P129" i="5" s="1"/>
  <c r="Q129" i="5"/>
  <c r="R129" i="5"/>
  <c r="S129" i="5"/>
  <c r="T129" i="5"/>
  <c r="U129" i="5"/>
  <c r="V129" i="5"/>
  <c r="W129" i="5"/>
  <c r="X129" i="5" s="1"/>
  <c r="O130" i="5"/>
  <c r="P130" i="5"/>
  <c r="Q130" i="5"/>
  <c r="R130" i="5" s="1"/>
  <c r="S130" i="5"/>
  <c r="T130" i="5"/>
  <c r="U130" i="5"/>
  <c r="V130" i="5"/>
  <c r="W130" i="5"/>
  <c r="X130" i="5"/>
  <c r="O131" i="5"/>
  <c r="P131" i="5" s="1"/>
  <c r="Q131" i="5"/>
  <c r="R131" i="5"/>
  <c r="S131" i="5"/>
  <c r="T131" i="5" s="1"/>
  <c r="U131" i="5"/>
  <c r="V131" i="5"/>
  <c r="W131" i="5"/>
  <c r="X131" i="5"/>
  <c r="O132" i="5"/>
  <c r="P132" i="5"/>
  <c r="Q132" i="5"/>
  <c r="R132" i="5" s="1"/>
  <c r="S132" i="5"/>
  <c r="T132" i="5"/>
  <c r="U132" i="5"/>
  <c r="V132" i="5" s="1"/>
  <c r="W132" i="5"/>
  <c r="X132" i="5"/>
  <c r="O133" i="5"/>
  <c r="P133" i="5"/>
  <c r="Q133" i="5"/>
  <c r="R133" i="5"/>
  <c r="S133" i="5"/>
  <c r="T133" i="5" s="1"/>
  <c r="U133" i="5"/>
  <c r="V133" i="5"/>
  <c r="W133" i="5"/>
  <c r="X133" i="5" s="1"/>
  <c r="O134" i="5"/>
  <c r="P134" i="5"/>
  <c r="Q134" i="5"/>
  <c r="R134" i="5"/>
  <c r="S134" i="5"/>
  <c r="T134" i="5"/>
  <c r="U134" i="5"/>
  <c r="V134" i="5" s="1"/>
  <c r="W134" i="5"/>
  <c r="X134" i="5"/>
  <c r="O135" i="5"/>
  <c r="P135" i="5" s="1"/>
  <c r="Q135" i="5"/>
  <c r="R135" i="5"/>
  <c r="S135" i="5"/>
  <c r="T135" i="5"/>
  <c r="U135" i="5"/>
  <c r="V135" i="5"/>
  <c r="W135" i="5"/>
  <c r="X135" i="5" s="1"/>
  <c r="O136" i="5"/>
  <c r="P136" i="5"/>
  <c r="Q136" i="5"/>
  <c r="R136" i="5" s="1"/>
  <c r="S136" i="5"/>
  <c r="T136" i="5"/>
  <c r="U136" i="5"/>
  <c r="V136" i="5"/>
  <c r="W136" i="5"/>
  <c r="X136" i="5"/>
  <c r="O137" i="5"/>
  <c r="P137" i="5" s="1"/>
  <c r="Q137" i="5"/>
  <c r="R137" i="5"/>
  <c r="S137" i="5"/>
  <c r="T137" i="5" s="1"/>
  <c r="U137" i="5"/>
  <c r="V137" i="5"/>
  <c r="W137" i="5"/>
  <c r="X137" i="5"/>
  <c r="O138" i="5"/>
  <c r="P138" i="5"/>
  <c r="Q138" i="5"/>
  <c r="R138" i="5" s="1"/>
  <c r="S138" i="5"/>
  <c r="T138" i="5"/>
  <c r="U138" i="5"/>
  <c r="V138" i="5" s="1"/>
  <c r="W138" i="5"/>
  <c r="X138" i="5"/>
  <c r="O139" i="5"/>
  <c r="P139" i="5"/>
  <c r="Q139" i="5"/>
  <c r="R139" i="5"/>
  <c r="S139" i="5"/>
  <c r="T139" i="5" s="1"/>
  <c r="U139" i="5"/>
  <c r="V139" i="5"/>
  <c r="W139" i="5"/>
  <c r="X139" i="5" s="1"/>
  <c r="O140" i="5"/>
  <c r="P140" i="5"/>
  <c r="Q140" i="5"/>
  <c r="R140" i="5"/>
  <c r="S140" i="5"/>
  <c r="T140" i="5"/>
  <c r="U140" i="5"/>
  <c r="V140" i="5" s="1"/>
  <c r="W140" i="5"/>
  <c r="X140" i="5"/>
  <c r="O141" i="5"/>
  <c r="P141" i="5" s="1"/>
  <c r="Q141" i="5"/>
  <c r="R141" i="5"/>
  <c r="S141" i="5"/>
  <c r="T141" i="5"/>
  <c r="U141" i="5"/>
  <c r="V141" i="5"/>
  <c r="W141" i="5"/>
  <c r="X141" i="5" s="1"/>
  <c r="O142" i="5"/>
  <c r="P142" i="5"/>
  <c r="Q142" i="5"/>
  <c r="R142" i="5" s="1"/>
  <c r="S142" i="5"/>
  <c r="T142" i="5"/>
  <c r="U142" i="5"/>
  <c r="V142" i="5"/>
  <c r="W142" i="5"/>
  <c r="X142" i="5"/>
  <c r="O143" i="5"/>
  <c r="P143" i="5" s="1"/>
  <c r="Q143" i="5"/>
  <c r="R143" i="5"/>
  <c r="S143" i="5"/>
  <c r="T143" i="5" s="1"/>
  <c r="U143" i="5"/>
  <c r="V143" i="5"/>
  <c r="W143" i="5"/>
  <c r="X143" i="5"/>
  <c r="O144" i="5"/>
  <c r="P144" i="5"/>
  <c r="Q144" i="5"/>
  <c r="R144" i="5" s="1"/>
  <c r="S144" i="5"/>
  <c r="T144" i="5"/>
  <c r="U144" i="5"/>
  <c r="V144" i="5" s="1"/>
  <c r="W144" i="5"/>
  <c r="X144" i="5"/>
  <c r="O145" i="5"/>
  <c r="P145" i="5"/>
  <c r="Q145" i="5"/>
  <c r="R145" i="5"/>
  <c r="S145" i="5"/>
  <c r="T145" i="5" s="1"/>
  <c r="U145" i="5"/>
  <c r="V145" i="5"/>
  <c r="W145" i="5"/>
  <c r="X145" i="5" s="1"/>
  <c r="O146" i="5"/>
  <c r="P146" i="5"/>
  <c r="Q146" i="5"/>
  <c r="R146" i="5"/>
  <c r="S146" i="5"/>
  <c r="T146" i="5"/>
  <c r="U146" i="5"/>
  <c r="V146" i="5" s="1"/>
  <c r="W146" i="5"/>
  <c r="X146" i="5"/>
  <c r="O147" i="5"/>
  <c r="P147" i="5" s="1"/>
  <c r="Q147" i="5"/>
  <c r="R147" i="5"/>
  <c r="S147" i="5"/>
  <c r="T147" i="5"/>
  <c r="U147" i="5"/>
  <c r="V147" i="5"/>
  <c r="W147" i="5"/>
  <c r="X147" i="5" s="1"/>
  <c r="O148" i="5"/>
  <c r="P148" i="5"/>
  <c r="Q148" i="5"/>
  <c r="R148" i="5" s="1"/>
  <c r="S148" i="5"/>
  <c r="T148" i="5"/>
  <c r="U148" i="5"/>
  <c r="V148" i="5"/>
  <c r="W148" i="5"/>
  <c r="X148" i="5"/>
  <c r="O149" i="5"/>
  <c r="P149" i="5" s="1"/>
  <c r="Q149" i="5"/>
  <c r="R149" i="5"/>
  <c r="S149" i="5"/>
  <c r="T149" i="5" s="1"/>
  <c r="U149" i="5"/>
  <c r="V149" i="5"/>
  <c r="W149" i="5"/>
  <c r="X149" i="5"/>
  <c r="O150" i="5"/>
  <c r="P150" i="5"/>
  <c r="Q150" i="5"/>
  <c r="R150" i="5" s="1"/>
  <c r="S150" i="5"/>
  <c r="T150" i="5"/>
  <c r="U150" i="5"/>
  <c r="V150" i="5" s="1"/>
  <c r="W150" i="5"/>
  <c r="X150" i="5"/>
  <c r="O151" i="5"/>
  <c r="P151" i="5"/>
  <c r="Q151" i="5"/>
  <c r="R151" i="5"/>
  <c r="S151" i="5"/>
  <c r="T151" i="5" s="1"/>
  <c r="U151" i="5"/>
  <c r="V151" i="5"/>
  <c r="W151" i="5"/>
  <c r="X151" i="5" s="1"/>
  <c r="O152" i="5"/>
  <c r="P152" i="5"/>
  <c r="Q152" i="5"/>
  <c r="R152" i="5"/>
  <c r="S152" i="5"/>
  <c r="T152" i="5"/>
  <c r="U152" i="5"/>
  <c r="V152" i="5" s="1"/>
  <c r="W152" i="5"/>
  <c r="X152" i="5"/>
  <c r="O153" i="5"/>
  <c r="P153" i="5" s="1"/>
  <c r="Q153" i="5"/>
  <c r="R153" i="5"/>
  <c r="S153" i="5"/>
  <c r="T153" i="5"/>
  <c r="U153" i="5"/>
  <c r="V153" i="5"/>
  <c r="W153" i="5"/>
  <c r="X153" i="5" s="1"/>
  <c r="O154" i="5"/>
  <c r="P154" i="5"/>
  <c r="Q154" i="5"/>
  <c r="R154" i="5" s="1"/>
  <c r="S154" i="5"/>
  <c r="T154" i="5"/>
  <c r="U154" i="5"/>
  <c r="V154" i="5"/>
  <c r="W154" i="5"/>
  <c r="X154" i="5"/>
  <c r="O155" i="5"/>
  <c r="P155" i="5" s="1"/>
  <c r="Q155" i="5"/>
  <c r="R155" i="5"/>
  <c r="S155" i="5"/>
  <c r="T155" i="5" s="1"/>
  <c r="U155" i="5"/>
  <c r="V155" i="5"/>
  <c r="W155" i="5"/>
  <c r="X155" i="5"/>
  <c r="O156" i="5"/>
  <c r="P156" i="5"/>
  <c r="Q156" i="5"/>
  <c r="R156" i="5" s="1"/>
  <c r="S156" i="5"/>
  <c r="T156" i="5"/>
  <c r="U156" i="5"/>
  <c r="V156" i="5" s="1"/>
  <c r="W156" i="5"/>
  <c r="X156" i="5"/>
  <c r="O157" i="5"/>
  <c r="P157" i="5"/>
  <c r="Q157" i="5"/>
  <c r="R157" i="5"/>
  <c r="S157" i="5"/>
  <c r="T157" i="5" s="1"/>
  <c r="U157" i="5"/>
  <c r="V157" i="5"/>
  <c r="W157" i="5"/>
  <c r="X157" i="5" s="1"/>
  <c r="O158" i="5"/>
  <c r="P158" i="5"/>
  <c r="Q158" i="5"/>
  <c r="R158" i="5"/>
  <c r="S158" i="5"/>
  <c r="T158" i="5"/>
  <c r="U158" i="5"/>
  <c r="V158" i="5" s="1"/>
  <c r="W158" i="5"/>
  <c r="X158" i="5"/>
  <c r="D4" i="10"/>
  <c r="D5" i="10"/>
  <c r="J4" i="10"/>
  <c r="D6" i="10"/>
  <c r="J5" i="10"/>
  <c r="D7" i="10"/>
  <c r="J6" i="10"/>
  <c r="D8" i="10"/>
  <c r="J7" i="10"/>
  <c r="D9" i="10"/>
  <c r="J8" i="10"/>
  <c r="D10" i="10"/>
  <c r="J9" i="10"/>
  <c r="D11" i="10"/>
  <c r="J10" i="10"/>
  <c r="H46" i="10"/>
  <c r="I46" i="10"/>
  <c r="J46" i="10"/>
  <c r="H47" i="10"/>
  <c r="I47" i="10"/>
  <c r="H48" i="10" s="1"/>
  <c r="J47" i="10"/>
  <c r="G51" i="10"/>
  <c r="I51" i="10"/>
  <c r="P157" i="10"/>
  <c r="Q157" i="10"/>
  <c r="R157" i="10"/>
  <c r="S157" i="10" s="1"/>
  <c r="T157" i="10"/>
  <c r="U157" i="10" s="1"/>
  <c r="V157" i="10"/>
  <c r="W157" i="10"/>
  <c r="X157" i="10"/>
  <c r="Y157" i="10"/>
  <c r="P158" i="10"/>
  <c r="Q158" i="10"/>
  <c r="R158" i="10"/>
  <c r="S158" i="10"/>
  <c r="T158" i="10"/>
  <c r="U158" i="10" s="1"/>
  <c r="V158" i="10"/>
  <c r="W158" i="10" s="1"/>
  <c r="X158" i="10"/>
  <c r="Y158" i="10"/>
  <c r="P159" i="10"/>
  <c r="Q159" i="10"/>
  <c r="R159" i="10"/>
  <c r="S159" i="10"/>
  <c r="T159" i="10"/>
  <c r="U159" i="10"/>
  <c r="V159" i="10"/>
  <c r="W159" i="10" s="1"/>
  <c r="X159" i="10"/>
  <c r="Y159" i="10" s="1"/>
  <c r="P160" i="10"/>
  <c r="Q160" i="10"/>
  <c r="R160" i="10"/>
  <c r="S160" i="10"/>
  <c r="T160" i="10"/>
  <c r="U160" i="10"/>
  <c r="V160" i="10"/>
  <c r="W160" i="10"/>
  <c r="X160" i="10"/>
  <c r="Y160" i="10" s="1"/>
  <c r="P161" i="10"/>
  <c r="Q161" i="10" s="1"/>
  <c r="R161" i="10"/>
  <c r="S161" i="10"/>
  <c r="T161" i="10"/>
  <c r="U161" i="10"/>
  <c r="V161" i="10"/>
  <c r="W161" i="10"/>
  <c r="X161" i="10"/>
  <c r="Y161" i="10"/>
  <c r="P162" i="10"/>
  <c r="Q162" i="10" s="1"/>
  <c r="R162" i="10"/>
  <c r="S162" i="10" s="1"/>
  <c r="T162" i="10"/>
  <c r="U162" i="10"/>
  <c r="V162" i="10"/>
  <c r="W162" i="10"/>
  <c r="X162" i="10"/>
  <c r="Y162" i="10"/>
  <c r="P163" i="10"/>
  <c r="Q163" i="10"/>
  <c r="R163" i="10"/>
  <c r="S163" i="10" s="1"/>
  <c r="T163" i="10"/>
  <c r="U163" i="10" s="1"/>
  <c r="V163" i="10"/>
  <c r="W163" i="10"/>
  <c r="X163" i="10"/>
  <c r="Y163" i="10"/>
  <c r="P164" i="10"/>
  <c r="Q164" i="10"/>
  <c r="R164" i="10"/>
  <c r="S164" i="10"/>
  <c r="T164" i="10"/>
  <c r="U164" i="10" s="1"/>
  <c r="V164" i="10"/>
  <c r="W164" i="10" s="1"/>
  <c r="X164" i="10"/>
  <c r="Y164" i="10"/>
  <c r="P165" i="10"/>
  <c r="Q165" i="10"/>
  <c r="R165" i="10"/>
  <c r="S165" i="10"/>
  <c r="T165" i="10"/>
  <c r="U165" i="10"/>
  <c r="V165" i="10"/>
  <c r="W165" i="10" s="1"/>
  <c r="X165" i="10"/>
  <c r="Y165" i="10" s="1"/>
  <c r="P166" i="10"/>
  <c r="Q166" i="10"/>
  <c r="R166" i="10"/>
  <c r="S166" i="10"/>
  <c r="T166" i="10"/>
  <c r="U166" i="10"/>
  <c r="V166" i="10"/>
  <c r="W166" i="10"/>
  <c r="X166" i="10"/>
  <c r="Y166" i="10" s="1"/>
  <c r="P167" i="10"/>
  <c r="Q167" i="10" s="1"/>
  <c r="R167" i="10"/>
  <c r="S167" i="10"/>
  <c r="T167" i="10"/>
  <c r="U167" i="10"/>
  <c r="V167" i="10"/>
  <c r="W167" i="10"/>
  <c r="X167" i="10"/>
  <c r="Y167" i="10"/>
  <c r="P168" i="10"/>
  <c r="Q168" i="10" s="1"/>
  <c r="R168" i="10"/>
  <c r="S168" i="10" s="1"/>
  <c r="T168" i="10"/>
  <c r="U168" i="10"/>
  <c r="V168" i="10"/>
  <c r="W168" i="10"/>
  <c r="X168" i="10"/>
  <c r="Y168" i="10"/>
  <c r="P169" i="10"/>
  <c r="Q169" i="10"/>
  <c r="R169" i="10"/>
  <c r="S169" i="10" s="1"/>
  <c r="T169" i="10"/>
  <c r="U169" i="10" s="1"/>
  <c r="V169" i="10"/>
  <c r="W169" i="10"/>
  <c r="X169" i="10"/>
  <c r="Y169" i="10"/>
  <c r="P170" i="10"/>
  <c r="Q170" i="10"/>
  <c r="R170" i="10"/>
  <c r="S170" i="10"/>
  <c r="T170" i="10"/>
  <c r="U170" i="10" s="1"/>
  <c r="V170" i="10"/>
  <c r="W170" i="10" s="1"/>
  <c r="X170" i="10"/>
  <c r="Y170" i="10"/>
  <c r="P171" i="10"/>
  <c r="Q171" i="10"/>
  <c r="R171" i="10"/>
  <c r="S171" i="10"/>
  <c r="T171" i="10"/>
  <c r="U171" i="10"/>
  <c r="V171" i="10"/>
  <c r="W171" i="10" s="1"/>
  <c r="X171" i="10"/>
  <c r="Y171" i="10" s="1"/>
  <c r="P172" i="10"/>
  <c r="Q172" i="10"/>
  <c r="R172" i="10"/>
  <c r="S172" i="10"/>
  <c r="T172" i="10"/>
  <c r="U172" i="10"/>
  <c r="V172" i="10"/>
  <c r="W172" i="10"/>
  <c r="X172" i="10"/>
  <c r="Y172" i="10" s="1"/>
  <c r="P173" i="10"/>
  <c r="Q173" i="10" s="1"/>
  <c r="R173" i="10"/>
  <c r="S173" i="10"/>
  <c r="T173" i="10"/>
  <c r="U173" i="10"/>
  <c r="V173" i="10"/>
  <c r="W173" i="10"/>
  <c r="X173" i="10"/>
  <c r="Y173" i="10"/>
  <c r="P174" i="10"/>
  <c r="Q174" i="10" s="1"/>
  <c r="R174" i="10"/>
  <c r="S174" i="10" s="1"/>
  <c r="T174" i="10"/>
  <c r="U174" i="10"/>
  <c r="V174" i="10"/>
  <c r="W174" i="10"/>
  <c r="X174" i="10"/>
  <c r="Y174" i="10"/>
  <c r="P175" i="10"/>
  <c r="Q175" i="10"/>
  <c r="R175" i="10"/>
  <c r="S175" i="10" s="1"/>
  <c r="T175" i="10"/>
  <c r="U175" i="10" s="1"/>
  <c r="V175" i="10"/>
  <c r="W175" i="10"/>
  <c r="X175" i="10"/>
  <c r="Y175" i="10"/>
  <c r="P176" i="10"/>
  <c r="Q176" i="10"/>
  <c r="R176" i="10"/>
  <c r="S176" i="10"/>
  <c r="T176" i="10"/>
  <c r="U176" i="10" s="1"/>
  <c r="V176" i="10"/>
  <c r="W176" i="10" s="1"/>
  <c r="X176" i="10"/>
  <c r="Y176" i="10"/>
  <c r="P177" i="10"/>
  <c r="Q177" i="10"/>
  <c r="R177" i="10"/>
  <c r="S177" i="10"/>
  <c r="T177" i="10"/>
  <c r="U177" i="10"/>
  <c r="V177" i="10"/>
  <c r="W177" i="10" s="1"/>
  <c r="X177" i="10"/>
  <c r="Y177" i="10" s="1"/>
  <c r="P178" i="10"/>
  <c r="Q178" i="10"/>
  <c r="R178" i="10"/>
  <c r="S178" i="10"/>
  <c r="T178" i="10"/>
  <c r="U178" i="10"/>
  <c r="V178" i="10"/>
  <c r="W178" i="10"/>
  <c r="X178" i="10"/>
  <c r="Y178" i="10" s="1"/>
  <c r="P179" i="10"/>
  <c r="Q179" i="10" s="1"/>
  <c r="R179" i="10"/>
  <c r="S179" i="10"/>
  <c r="T179" i="10"/>
  <c r="U179" i="10"/>
  <c r="V179" i="10"/>
  <c r="W179" i="10"/>
  <c r="X179" i="10"/>
  <c r="Y179" i="10"/>
  <c r="P180" i="10"/>
  <c r="Q180" i="10" s="1"/>
  <c r="R180" i="10"/>
  <c r="S180" i="10" s="1"/>
  <c r="T180" i="10"/>
  <c r="U180" i="10"/>
  <c r="V180" i="10"/>
  <c r="W180" i="10"/>
  <c r="X180" i="10"/>
  <c r="Y180" i="10"/>
  <c r="P181" i="10"/>
  <c r="Q181" i="10"/>
  <c r="R181" i="10"/>
  <c r="S181" i="10" s="1"/>
  <c r="T181" i="10"/>
  <c r="U181" i="10" s="1"/>
  <c r="V181" i="10"/>
  <c r="W181" i="10"/>
  <c r="X181" i="10"/>
  <c r="Y181" i="10"/>
  <c r="P182" i="10"/>
  <c r="Q182" i="10"/>
  <c r="R182" i="10"/>
  <c r="S182" i="10"/>
  <c r="T182" i="10"/>
  <c r="U182" i="10" s="1"/>
  <c r="V182" i="10"/>
  <c r="W182" i="10" s="1"/>
  <c r="X182" i="10"/>
  <c r="Y182" i="10"/>
  <c r="P183" i="10"/>
  <c r="Q183" i="10"/>
  <c r="R183" i="10"/>
  <c r="S183" i="10"/>
  <c r="T183" i="10"/>
  <c r="U183" i="10"/>
  <c r="V183" i="10"/>
  <c r="W183" i="10" s="1"/>
  <c r="X183" i="10"/>
  <c r="Y183" i="10" s="1"/>
  <c r="P184" i="10"/>
  <c r="Q184" i="10"/>
  <c r="R184" i="10"/>
  <c r="S184" i="10"/>
  <c r="T184" i="10"/>
  <c r="U184" i="10"/>
  <c r="V184" i="10"/>
  <c r="W184" i="10"/>
  <c r="X184" i="10"/>
  <c r="Y184" i="10" s="1"/>
  <c r="P185" i="10"/>
  <c r="Q185" i="10" s="1"/>
  <c r="R185" i="10"/>
  <c r="S185" i="10"/>
  <c r="T185" i="10"/>
  <c r="U185" i="10"/>
  <c r="V185" i="10"/>
  <c r="W185" i="10"/>
  <c r="X185" i="10"/>
  <c r="Y185" i="10"/>
  <c r="P186" i="10"/>
  <c r="Q186" i="10" s="1"/>
  <c r="R186" i="10"/>
  <c r="S186" i="10" s="1"/>
  <c r="T186" i="10"/>
  <c r="U186" i="10"/>
  <c r="V186" i="10"/>
  <c r="W186" i="10"/>
  <c r="X186" i="10"/>
  <c r="Y186" i="10"/>
  <c r="P187" i="10"/>
  <c r="Q187" i="10"/>
  <c r="R187" i="10"/>
  <c r="S187" i="10" s="1"/>
  <c r="T187" i="10"/>
  <c r="U187" i="10" s="1"/>
  <c r="V187" i="10"/>
  <c r="W187" i="10"/>
  <c r="X187" i="10"/>
  <c r="Y187" i="10"/>
  <c r="D4" i="9"/>
  <c r="D5" i="9"/>
  <c r="J4" i="9"/>
  <c r="D6" i="9"/>
  <c r="J5" i="9"/>
  <c r="D7" i="9"/>
  <c r="J6" i="9"/>
  <c r="D8" i="9"/>
  <c r="J7" i="9"/>
  <c r="D9" i="9"/>
  <c r="J8" i="9"/>
  <c r="D10" i="9"/>
  <c r="J9" i="9"/>
  <c r="D11" i="9"/>
  <c r="J10" i="9"/>
  <c r="J11" i="9"/>
  <c r="G41" i="9"/>
  <c r="I41" i="9"/>
  <c r="P148" i="9"/>
  <c r="Q148" i="9" s="1"/>
  <c r="R148" i="9"/>
  <c r="S148" i="9" s="1"/>
  <c r="T148" i="9"/>
  <c r="U148" i="9" s="1"/>
  <c r="V148" i="9"/>
  <c r="W148" i="9" s="1"/>
  <c r="X148" i="9"/>
  <c r="Y148" i="9" s="1"/>
  <c r="P149" i="9"/>
  <c r="Q149" i="9" s="1"/>
  <c r="R149" i="9"/>
  <c r="S149" i="9" s="1"/>
  <c r="T149" i="9"/>
  <c r="U149" i="9" s="1"/>
  <c r="V149" i="9"/>
  <c r="W149" i="9" s="1"/>
  <c r="X149" i="9"/>
  <c r="Y149" i="9" s="1"/>
  <c r="P150" i="9"/>
  <c r="Q150" i="9" s="1"/>
  <c r="R150" i="9"/>
  <c r="S150" i="9" s="1"/>
  <c r="T150" i="9"/>
  <c r="U150" i="9" s="1"/>
  <c r="V150" i="9"/>
  <c r="W150" i="9"/>
  <c r="X150" i="9"/>
  <c r="Y150" i="9" s="1"/>
  <c r="P151" i="9"/>
  <c r="Q151" i="9" s="1"/>
  <c r="R151" i="9"/>
  <c r="S151" i="9" s="1"/>
  <c r="T151" i="9"/>
  <c r="U151" i="9"/>
  <c r="V151" i="9"/>
  <c r="W151" i="9" s="1"/>
  <c r="X151" i="9"/>
  <c r="Y151" i="9" s="1"/>
  <c r="P152" i="9"/>
  <c r="Q152" i="9" s="1"/>
  <c r="R152" i="9"/>
  <c r="S152" i="9" s="1"/>
  <c r="T152" i="9"/>
  <c r="U152" i="9" s="1"/>
  <c r="V152" i="9"/>
  <c r="W152" i="9" s="1"/>
  <c r="X152" i="9"/>
  <c r="Y152" i="9" s="1"/>
  <c r="P153" i="9"/>
  <c r="Q153" i="9" s="1"/>
  <c r="R153" i="9"/>
  <c r="S153" i="9" s="1"/>
  <c r="T153" i="9"/>
  <c r="U153" i="9" s="1"/>
  <c r="V153" i="9"/>
  <c r="W153" i="9" s="1"/>
  <c r="X153" i="9"/>
  <c r="Y153" i="9" s="1"/>
  <c r="P154" i="9"/>
  <c r="Q154" i="9" s="1"/>
  <c r="R154" i="9"/>
  <c r="S154" i="9" s="1"/>
  <c r="T154" i="9"/>
  <c r="U154" i="9" s="1"/>
  <c r="V154" i="9"/>
  <c r="W154" i="9"/>
  <c r="X154" i="9"/>
  <c r="Y154" i="9" s="1"/>
  <c r="P155" i="9"/>
  <c r="Q155" i="9" s="1"/>
  <c r="R155" i="9"/>
  <c r="S155" i="9" s="1"/>
  <c r="T155" i="9"/>
  <c r="U155" i="9"/>
  <c r="V155" i="9"/>
  <c r="W155" i="9" s="1"/>
  <c r="X155" i="9"/>
  <c r="Y155" i="9" s="1"/>
  <c r="P156" i="9"/>
  <c r="Q156" i="9" s="1"/>
  <c r="R156" i="9"/>
  <c r="S156" i="9"/>
  <c r="T156" i="9"/>
  <c r="U156" i="9" s="1"/>
  <c r="V156" i="9"/>
  <c r="W156" i="9" s="1"/>
  <c r="X156" i="9"/>
  <c r="Y156" i="9" s="1"/>
  <c r="P157" i="9"/>
  <c r="Q157" i="9"/>
  <c r="R157" i="9"/>
  <c r="S157" i="9" s="1"/>
  <c r="T157" i="9"/>
  <c r="U157" i="9" s="1"/>
  <c r="V157" i="9"/>
  <c r="W157" i="9" s="1"/>
  <c r="X157" i="9"/>
  <c r="Y157" i="9" s="1"/>
  <c r="P158" i="9"/>
  <c r="Q158" i="9" s="1"/>
  <c r="R158" i="9"/>
  <c r="S158" i="9" s="1"/>
  <c r="T158" i="9"/>
  <c r="U158" i="9" s="1"/>
  <c r="V158" i="9"/>
  <c r="W158" i="9"/>
  <c r="X158" i="9"/>
  <c r="Y158" i="9" s="1"/>
  <c r="P159" i="9"/>
  <c r="Q159" i="9" s="1"/>
  <c r="R159" i="9"/>
  <c r="S159" i="9" s="1"/>
  <c r="T159" i="9"/>
  <c r="U159" i="9" s="1"/>
  <c r="V159" i="9"/>
  <c r="W159" i="9" s="1"/>
  <c r="X159" i="9"/>
  <c r="Y159" i="9" s="1"/>
  <c r="P160" i="9"/>
  <c r="Q160" i="9" s="1"/>
  <c r="R160" i="9"/>
  <c r="S160" i="9" s="1"/>
  <c r="T160" i="9"/>
  <c r="U160" i="9" s="1"/>
  <c r="V160" i="9"/>
  <c r="W160" i="9" s="1"/>
  <c r="X160" i="9"/>
  <c r="Y160" i="9" s="1"/>
  <c r="P161" i="9"/>
  <c r="Q161" i="9" s="1"/>
  <c r="R161" i="9"/>
  <c r="S161" i="9" s="1"/>
  <c r="T161" i="9"/>
  <c r="U161" i="9" s="1"/>
  <c r="V161" i="9"/>
  <c r="W161" i="9" s="1"/>
  <c r="X161" i="9"/>
  <c r="Y161" i="9" s="1"/>
  <c r="P162" i="9"/>
  <c r="Q162" i="9" s="1"/>
  <c r="R162" i="9"/>
  <c r="S162" i="9" s="1"/>
  <c r="T162" i="9"/>
  <c r="U162" i="9" s="1"/>
  <c r="V162" i="9"/>
  <c r="W162" i="9"/>
  <c r="X162" i="9"/>
  <c r="Y162" i="9" s="1"/>
  <c r="P163" i="9"/>
  <c r="Q163" i="9" s="1"/>
  <c r="R163" i="9"/>
  <c r="S163" i="9" s="1"/>
  <c r="T163" i="9"/>
  <c r="U163" i="9"/>
  <c r="V163" i="9"/>
  <c r="W163" i="9" s="1"/>
  <c r="X163" i="9"/>
  <c r="Y163" i="9" s="1"/>
  <c r="P164" i="9"/>
  <c r="Q164" i="9" s="1"/>
  <c r="R164" i="9"/>
  <c r="S164" i="9"/>
  <c r="T164" i="9"/>
  <c r="U164" i="9" s="1"/>
  <c r="V164" i="9"/>
  <c r="W164" i="9" s="1"/>
  <c r="X164" i="9"/>
  <c r="Y164" i="9" s="1"/>
  <c r="P165" i="9"/>
  <c r="Q165" i="9"/>
  <c r="R165" i="9"/>
  <c r="S165" i="9" s="1"/>
  <c r="T165" i="9"/>
  <c r="U165" i="9" s="1"/>
  <c r="V165" i="9"/>
  <c r="W165" i="9" s="1"/>
  <c r="X165" i="9"/>
  <c r="Y165" i="9"/>
  <c r="P166" i="9"/>
  <c r="Q166" i="9" s="1"/>
  <c r="R166" i="9"/>
  <c r="S166" i="9" s="1"/>
  <c r="T166" i="9"/>
  <c r="U166" i="9" s="1"/>
  <c r="V166" i="9"/>
  <c r="W166" i="9"/>
  <c r="X166" i="9"/>
  <c r="Y166" i="9" s="1"/>
  <c r="P167" i="9"/>
  <c r="Q167" i="9" s="1"/>
  <c r="R167" i="9"/>
  <c r="S167" i="9" s="1"/>
  <c r="T167" i="9"/>
  <c r="U167" i="9" s="1"/>
  <c r="V167" i="9"/>
  <c r="W167" i="9" s="1"/>
  <c r="X167" i="9"/>
  <c r="Y167" i="9" s="1"/>
  <c r="P168" i="9"/>
  <c r="Q168" i="9" s="1"/>
  <c r="R168" i="9"/>
  <c r="S168" i="9"/>
  <c r="T168" i="9"/>
  <c r="U168" i="9" s="1"/>
  <c r="V168" i="9"/>
  <c r="W168" i="9" s="1"/>
  <c r="X168" i="9"/>
  <c r="Y168" i="9" s="1"/>
  <c r="P169" i="9"/>
  <c r="Q169" i="9" s="1"/>
  <c r="R169" i="9"/>
  <c r="S169" i="9" s="1"/>
  <c r="T169" i="9"/>
  <c r="U169" i="9" s="1"/>
  <c r="V169" i="9"/>
  <c r="W169" i="9" s="1"/>
  <c r="X169" i="9"/>
  <c r="Y169" i="9" s="1"/>
  <c r="P170" i="9"/>
  <c r="Q170" i="9" s="1"/>
  <c r="R170" i="9"/>
  <c r="S170" i="9" s="1"/>
  <c r="T170" i="9"/>
  <c r="U170" i="9" s="1"/>
  <c r="V170" i="9"/>
  <c r="W170" i="9"/>
  <c r="X170" i="9"/>
  <c r="Y170" i="9" s="1"/>
  <c r="P171" i="9"/>
  <c r="Q171" i="9" s="1"/>
  <c r="R171" i="9"/>
  <c r="S171" i="9" s="1"/>
  <c r="T171" i="9"/>
  <c r="U171" i="9"/>
  <c r="V171" i="9"/>
  <c r="W171" i="9" s="1"/>
  <c r="X171" i="9"/>
  <c r="Y171" i="9" s="1"/>
  <c r="P172" i="9"/>
  <c r="Q172" i="9" s="1"/>
  <c r="R172" i="9"/>
  <c r="S172" i="9"/>
  <c r="T172" i="9"/>
  <c r="U172" i="9" s="1"/>
  <c r="V172" i="9"/>
  <c r="W172" i="9" s="1"/>
  <c r="X172" i="9"/>
  <c r="Y172" i="9" s="1"/>
  <c r="P173" i="9"/>
  <c r="Q173" i="9"/>
  <c r="R173" i="9"/>
  <c r="S173" i="9" s="1"/>
  <c r="T173" i="9"/>
  <c r="U173" i="9" s="1"/>
  <c r="V173" i="9"/>
  <c r="W173" i="9" s="1"/>
  <c r="X173" i="9"/>
  <c r="Y173" i="9"/>
  <c r="P174" i="9"/>
  <c r="Q174" i="9" s="1"/>
  <c r="R174" i="9"/>
  <c r="S174" i="9" s="1"/>
  <c r="T174" i="9"/>
  <c r="U174" i="9" s="1"/>
  <c r="V174" i="9"/>
  <c r="W174" i="9"/>
  <c r="X174" i="9"/>
  <c r="Y174" i="9" s="1"/>
  <c r="P175" i="9"/>
  <c r="Q175" i="9" s="1"/>
  <c r="R175" i="9"/>
  <c r="S175" i="9" s="1"/>
  <c r="T175" i="9"/>
  <c r="U175" i="9" s="1"/>
  <c r="V175" i="9"/>
  <c r="W175" i="9" s="1"/>
  <c r="X175" i="9"/>
  <c r="Y175" i="9" s="1"/>
  <c r="P176" i="9"/>
  <c r="Q176" i="9" s="1"/>
  <c r="R176" i="9"/>
  <c r="S176" i="9"/>
  <c r="T176" i="9"/>
  <c r="U176" i="9" s="1"/>
  <c r="V176" i="9"/>
  <c r="W176" i="9" s="1"/>
  <c r="X176" i="9"/>
  <c r="Y176" i="9" s="1"/>
  <c r="P177" i="9"/>
  <c r="Q177" i="9" s="1"/>
  <c r="R177" i="9"/>
  <c r="S177" i="9" s="1"/>
  <c r="T177" i="9"/>
  <c r="U177" i="9" s="1"/>
  <c r="V177" i="9"/>
  <c r="W177" i="9" s="1"/>
  <c r="X177" i="9"/>
  <c r="Y177" i="9"/>
  <c r="P178" i="9"/>
  <c r="Q178" i="9" s="1"/>
  <c r="R178" i="9"/>
  <c r="S178" i="9" s="1"/>
  <c r="T178" i="9"/>
  <c r="U178" i="9" s="1"/>
  <c r="V178" i="9"/>
  <c r="W178" i="9" s="1"/>
  <c r="X178" i="9"/>
  <c r="Y178" i="9" s="1"/>
  <c r="D4" i="7"/>
  <c r="D5" i="7"/>
  <c r="J4" i="7"/>
  <c r="D6" i="7"/>
  <c r="J5" i="7"/>
  <c r="D7" i="7"/>
  <c r="J6" i="7"/>
  <c r="D8" i="7"/>
  <c r="J7" i="7"/>
  <c r="D9" i="7"/>
  <c r="J8" i="7"/>
  <c r="D10" i="7"/>
  <c r="J9" i="7"/>
  <c r="D11" i="7"/>
  <c r="J10" i="7"/>
  <c r="H46" i="7"/>
  <c r="I46" i="7"/>
  <c r="J46" i="7"/>
  <c r="H47" i="7"/>
  <c r="I47" i="7"/>
  <c r="J47" i="7"/>
  <c r="I49" i="7"/>
  <c r="G51" i="7"/>
  <c r="I51" i="7"/>
  <c r="P155" i="7"/>
  <c r="Q155" i="7"/>
  <c r="R155" i="7"/>
  <c r="S155" i="7"/>
  <c r="T155" i="7"/>
  <c r="U155" i="7" s="1"/>
  <c r="V155" i="7"/>
  <c r="W155" i="7"/>
  <c r="X155" i="7"/>
  <c r="Y155" i="7"/>
  <c r="P156" i="7"/>
  <c r="Q156" i="7"/>
  <c r="R156" i="7"/>
  <c r="S156" i="7"/>
  <c r="T156" i="7"/>
  <c r="U156" i="7"/>
  <c r="V156" i="7"/>
  <c r="W156" i="7"/>
  <c r="X156" i="7"/>
  <c r="Y156" i="7"/>
  <c r="P157" i="7"/>
  <c r="Q157" i="7"/>
  <c r="R157" i="7"/>
  <c r="S157" i="7"/>
  <c r="T157" i="7"/>
  <c r="U157" i="7"/>
  <c r="V157" i="7"/>
  <c r="W157" i="7"/>
  <c r="X157" i="7"/>
  <c r="Y157" i="7"/>
  <c r="P158" i="7"/>
  <c r="Q158" i="7"/>
  <c r="R158" i="7"/>
  <c r="S158" i="7"/>
  <c r="T158" i="7"/>
  <c r="U158" i="7"/>
  <c r="V158" i="7"/>
  <c r="W158" i="7"/>
  <c r="X158" i="7"/>
  <c r="Y158" i="7"/>
  <c r="P159" i="7"/>
  <c r="Q159" i="7"/>
  <c r="R159" i="7"/>
  <c r="S159" i="7"/>
  <c r="T159" i="7"/>
  <c r="U159" i="7"/>
  <c r="V159" i="7"/>
  <c r="W159" i="7"/>
  <c r="X159" i="7"/>
  <c r="Y159" i="7"/>
  <c r="P160" i="7"/>
  <c r="Q160" i="7"/>
  <c r="R160" i="7"/>
  <c r="S160" i="7"/>
  <c r="T160" i="7"/>
  <c r="U160" i="7"/>
  <c r="V160" i="7"/>
  <c r="W160" i="7"/>
  <c r="X160" i="7"/>
  <c r="Y160" i="7"/>
  <c r="P161" i="7"/>
  <c r="Q161" i="7"/>
  <c r="R161" i="7"/>
  <c r="S161" i="7"/>
  <c r="T161" i="7"/>
  <c r="U161" i="7"/>
  <c r="V161" i="7"/>
  <c r="W161" i="7"/>
  <c r="X161" i="7"/>
  <c r="Y161" i="7"/>
  <c r="P162" i="7"/>
  <c r="Q162" i="7"/>
  <c r="R162" i="7"/>
  <c r="S162" i="7"/>
  <c r="T162" i="7"/>
  <c r="U162" i="7"/>
  <c r="V162" i="7"/>
  <c r="W162" i="7"/>
  <c r="X162" i="7"/>
  <c r="Y162" i="7"/>
  <c r="P163" i="7"/>
  <c r="Q163" i="7"/>
  <c r="R163" i="7"/>
  <c r="S163" i="7"/>
  <c r="T163" i="7"/>
  <c r="U163" i="7"/>
  <c r="V163" i="7"/>
  <c r="W163" i="7"/>
  <c r="X163" i="7"/>
  <c r="Y163" i="7"/>
  <c r="P164" i="7"/>
  <c r="Q164" i="7"/>
  <c r="R164" i="7"/>
  <c r="S164" i="7"/>
  <c r="T164" i="7"/>
  <c r="U164" i="7"/>
  <c r="V164" i="7"/>
  <c r="W164" i="7"/>
  <c r="X164" i="7"/>
  <c r="Y164" i="7"/>
  <c r="P165" i="7"/>
  <c r="Q165" i="7"/>
  <c r="R165" i="7"/>
  <c r="S165" i="7"/>
  <c r="T165" i="7"/>
  <c r="U165" i="7"/>
  <c r="V165" i="7"/>
  <c r="W165" i="7"/>
  <c r="X165" i="7"/>
  <c r="Y165" i="7"/>
  <c r="P166" i="7"/>
  <c r="Q166" i="7"/>
  <c r="R166" i="7"/>
  <c r="S166" i="7"/>
  <c r="T166" i="7"/>
  <c r="U166" i="7"/>
  <c r="V166" i="7"/>
  <c r="W166" i="7"/>
  <c r="X166" i="7"/>
  <c r="Y166" i="7"/>
  <c r="P167" i="7"/>
  <c r="Q167" i="7"/>
  <c r="R167" i="7"/>
  <c r="S167" i="7"/>
  <c r="T167" i="7"/>
  <c r="U167" i="7"/>
  <c r="V167" i="7"/>
  <c r="W167" i="7"/>
  <c r="X167" i="7"/>
  <c r="Y167" i="7"/>
  <c r="P168" i="7"/>
  <c r="Q168" i="7"/>
  <c r="R168" i="7"/>
  <c r="S168" i="7"/>
  <c r="T168" i="7"/>
  <c r="U168" i="7"/>
  <c r="V168" i="7"/>
  <c r="W168" i="7"/>
  <c r="X168" i="7"/>
  <c r="Y168" i="7"/>
  <c r="P169" i="7"/>
  <c r="Q169" i="7"/>
  <c r="R169" i="7"/>
  <c r="S169" i="7"/>
  <c r="T169" i="7"/>
  <c r="U169" i="7"/>
  <c r="V169" i="7"/>
  <c r="W169" i="7"/>
  <c r="X169" i="7"/>
  <c r="Y169" i="7"/>
  <c r="P170" i="7"/>
  <c r="Q170" i="7"/>
  <c r="R170" i="7"/>
  <c r="S170" i="7"/>
  <c r="T170" i="7"/>
  <c r="U170" i="7"/>
  <c r="V170" i="7"/>
  <c r="W170" i="7"/>
  <c r="X170" i="7"/>
  <c r="Y170" i="7"/>
  <c r="P171" i="7"/>
  <c r="Q171" i="7"/>
  <c r="R171" i="7"/>
  <c r="S171" i="7"/>
  <c r="T171" i="7"/>
  <c r="U171" i="7"/>
  <c r="V171" i="7"/>
  <c r="W171" i="7"/>
  <c r="X171" i="7"/>
  <c r="Y171" i="7"/>
  <c r="P172" i="7"/>
  <c r="Q172" i="7"/>
  <c r="R172" i="7"/>
  <c r="S172" i="7"/>
  <c r="T172" i="7"/>
  <c r="U172" i="7"/>
  <c r="V172" i="7"/>
  <c r="W172" i="7"/>
  <c r="X172" i="7"/>
  <c r="Y172" i="7"/>
  <c r="P173" i="7"/>
  <c r="Q173" i="7"/>
  <c r="R173" i="7"/>
  <c r="S173" i="7"/>
  <c r="T173" i="7"/>
  <c r="U173" i="7"/>
  <c r="V173" i="7"/>
  <c r="W173" i="7"/>
  <c r="X173" i="7"/>
  <c r="Y173" i="7"/>
  <c r="P174" i="7"/>
  <c r="Q174" i="7"/>
  <c r="R174" i="7"/>
  <c r="S174" i="7"/>
  <c r="T174" i="7"/>
  <c r="U174" i="7"/>
  <c r="V174" i="7"/>
  <c r="W174" i="7"/>
  <c r="X174" i="7"/>
  <c r="Y174" i="7"/>
  <c r="P175" i="7"/>
  <c r="Q175" i="7"/>
  <c r="R175" i="7"/>
  <c r="S175" i="7"/>
  <c r="T175" i="7"/>
  <c r="U175" i="7"/>
  <c r="V175" i="7"/>
  <c r="W175" i="7"/>
  <c r="X175" i="7"/>
  <c r="Y175" i="7"/>
  <c r="P176" i="7"/>
  <c r="Q176" i="7"/>
  <c r="R176" i="7"/>
  <c r="S176" i="7"/>
  <c r="T176" i="7"/>
  <c r="U176" i="7"/>
  <c r="V176" i="7"/>
  <c r="W176" i="7"/>
  <c r="X176" i="7"/>
  <c r="Y176" i="7"/>
  <c r="P177" i="7"/>
  <c r="Q177" i="7"/>
  <c r="R177" i="7"/>
  <c r="S177" i="7"/>
  <c r="T177" i="7"/>
  <c r="U177" i="7"/>
  <c r="V177" i="7"/>
  <c r="W177" i="7"/>
  <c r="X177" i="7"/>
  <c r="Y177" i="7"/>
  <c r="P178" i="7"/>
  <c r="Q178" i="7"/>
  <c r="R178" i="7"/>
  <c r="S178" i="7"/>
  <c r="T178" i="7"/>
  <c r="U178" i="7"/>
  <c r="V178" i="7"/>
  <c r="W178" i="7"/>
  <c r="X178" i="7"/>
  <c r="Y178" i="7"/>
  <c r="P179" i="7"/>
  <c r="Q179" i="7"/>
  <c r="R179" i="7"/>
  <c r="S179" i="7"/>
  <c r="T179" i="7"/>
  <c r="U179" i="7"/>
  <c r="V179" i="7"/>
  <c r="W179" i="7"/>
  <c r="X179" i="7"/>
  <c r="Y179" i="7"/>
  <c r="P180" i="7"/>
  <c r="Q180" i="7"/>
  <c r="R180" i="7"/>
  <c r="S180" i="7"/>
  <c r="T180" i="7"/>
  <c r="U180" i="7"/>
  <c r="V180" i="7"/>
  <c r="W180" i="7"/>
  <c r="X180" i="7"/>
  <c r="Y180" i="7"/>
  <c r="P181" i="7"/>
  <c r="Q181" i="7"/>
  <c r="R181" i="7"/>
  <c r="S181" i="7"/>
  <c r="T181" i="7"/>
  <c r="U181" i="7"/>
  <c r="V181" i="7"/>
  <c r="W181" i="7"/>
  <c r="X181" i="7"/>
  <c r="Y181" i="7"/>
  <c r="P182" i="7"/>
  <c r="Q182" i="7"/>
  <c r="R182" i="7"/>
  <c r="S182" i="7"/>
  <c r="T182" i="7"/>
  <c r="U182" i="7"/>
  <c r="V182" i="7"/>
  <c r="W182" i="7"/>
  <c r="X182" i="7"/>
  <c r="Y182" i="7"/>
  <c r="P183" i="7"/>
  <c r="Q183" i="7"/>
  <c r="R183" i="7"/>
  <c r="S183" i="7"/>
  <c r="T183" i="7"/>
  <c r="U183" i="7"/>
  <c r="V183" i="7"/>
  <c r="W183" i="7"/>
  <c r="X183" i="7"/>
  <c r="Y183" i="7"/>
  <c r="P184" i="7"/>
  <c r="Q184" i="7"/>
  <c r="R184" i="7"/>
  <c r="S184" i="7"/>
  <c r="T184" i="7"/>
  <c r="U184" i="7"/>
  <c r="V184" i="7"/>
  <c r="W184" i="7"/>
  <c r="X184" i="7"/>
  <c r="Y184" i="7"/>
  <c r="P185" i="7"/>
  <c r="Q185" i="7"/>
  <c r="R185" i="7"/>
  <c r="S185" i="7"/>
  <c r="T185" i="7"/>
  <c r="U185" i="7"/>
  <c r="V185" i="7"/>
  <c r="W185" i="7"/>
  <c r="X185" i="7"/>
  <c r="Y185" i="7"/>
  <c r="D4" i="8"/>
  <c r="D5" i="8"/>
  <c r="I4" i="8"/>
  <c r="D6" i="8"/>
  <c r="I5" i="8"/>
  <c r="D7" i="8"/>
  <c r="I6" i="8"/>
  <c r="D8" i="8"/>
  <c r="I7" i="8"/>
  <c r="D9" i="8"/>
  <c r="I8" i="8"/>
  <c r="D10" i="8"/>
  <c r="I9" i="8"/>
  <c r="D11" i="8"/>
  <c r="I10" i="8"/>
  <c r="B19" i="8"/>
  <c r="B21" i="8"/>
  <c r="G40" i="8"/>
  <c r="I40" i="8"/>
  <c r="G41" i="8"/>
  <c r="I41" i="8"/>
  <c r="G42" i="8"/>
  <c r="I42" i="8"/>
  <c r="G45" i="8"/>
  <c r="I45" i="8"/>
  <c r="G46" i="8"/>
  <c r="I46" i="8"/>
  <c r="G47" i="8"/>
  <c r="I47" i="8"/>
  <c r="O124" i="8"/>
  <c r="P124" i="8"/>
  <c r="Q124" i="8"/>
  <c r="R124" i="8" s="1"/>
  <c r="S124" i="8"/>
  <c r="T124" i="8"/>
  <c r="U124" i="8"/>
  <c r="V124" i="8" s="1"/>
  <c r="W124" i="8"/>
  <c r="X124" i="8" s="1"/>
  <c r="O125" i="8"/>
  <c r="P125" i="8"/>
  <c r="Q125" i="8"/>
  <c r="R125" i="8"/>
  <c r="S125" i="8"/>
  <c r="T125" i="8"/>
  <c r="U125" i="8"/>
  <c r="V125" i="8" s="1"/>
  <c r="W125" i="8"/>
  <c r="X125" i="8" s="1"/>
  <c r="O126" i="8"/>
  <c r="P126" i="8" s="1"/>
  <c r="Q126" i="8"/>
  <c r="R126" i="8"/>
  <c r="S126" i="8"/>
  <c r="T126" i="8"/>
  <c r="U126" i="8"/>
  <c r="V126" i="8" s="1"/>
  <c r="W126" i="8"/>
  <c r="X126" i="8"/>
  <c r="O127" i="8"/>
  <c r="P127" i="8" s="1"/>
  <c r="Q127" i="8"/>
  <c r="R127" i="8" s="1"/>
  <c r="S127" i="8"/>
  <c r="T127" i="8" s="1"/>
  <c r="U127" i="8"/>
  <c r="V127" i="8"/>
  <c r="W127" i="8"/>
  <c r="X127" i="8"/>
  <c r="O128" i="8"/>
  <c r="P128" i="8" s="1"/>
  <c r="Q128" i="8"/>
  <c r="R128" i="8" s="1"/>
  <c r="S128" i="8"/>
  <c r="T128" i="8" s="1"/>
  <c r="U128" i="8"/>
  <c r="V128" i="8"/>
  <c r="W128" i="8"/>
  <c r="X128" i="8"/>
  <c r="O129" i="8"/>
  <c r="P129" i="8"/>
  <c r="Q129" i="8"/>
  <c r="R129" i="8"/>
  <c r="S129" i="8"/>
  <c r="T129" i="8" s="1"/>
  <c r="U129" i="8"/>
  <c r="V129" i="8" s="1"/>
  <c r="W129" i="8"/>
  <c r="X129" i="8"/>
  <c r="O130" i="8"/>
  <c r="P130" i="8"/>
  <c r="Q130" i="8"/>
  <c r="R130" i="8"/>
  <c r="S130" i="8"/>
  <c r="T130" i="8"/>
  <c r="U130" i="8"/>
  <c r="V130" i="8" s="1"/>
  <c r="W130" i="8"/>
  <c r="X130" i="8" s="1"/>
  <c r="O131" i="8"/>
  <c r="P131" i="8" s="1"/>
  <c r="Q131" i="8"/>
  <c r="R131" i="8"/>
  <c r="S131" i="8"/>
  <c r="T131" i="8"/>
  <c r="U131" i="8"/>
  <c r="V131" i="8"/>
  <c r="W131" i="8"/>
  <c r="X131" i="8" s="1"/>
  <c r="O132" i="8"/>
  <c r="P132" i="8" s="1"/>
  <c r="Q132" i="8"/>
  <c r="R132" i="8"/>
  <c r="S132" i="8"/>
  <c r="T132" i="8" s="1"/>
  <c r="U132" i="8"/>
  <c r="V132" i="8"/>
  <c r="W132" i="8"/>
  <c r="X132" i="8"/>
  <c r="O133" i="8"/>
  <c r="P133" i="8" s="1"/>
  <c r="Q133" i="8"/>
  <c r="R133" i="8" s="1"/>
  <c r="S133" i="8"/>
  <c r="T133" i="8"/>
  <c r="U133" i="8"/>
  <c r="V133" i="8"/>
  <c r="W133" i="8"/>
  <c r="X133" i="8" s="1"/>
  <c r="O134" i="8"/>
  <c r="P134" i="8"/>
  <c r="Q134" i="8"/>
  <c r="R134" i="8" s="1"/>
  <c r="S134" i="8"/>
  <c r="T134" i="8" s="1"/>
  <c r="U134" i="8"/>
  <c r="V134" i="8"/>
  <c r="W134" i="8"/>
  <c r="X134" i="8"/>
  <c r="O135" i="8"/>
  <c r="P135" i="8"/>
  <c r="Q135" i="8"/>
  <c r="R135" i="8" s="1"/>
  <c r="S135" i="8"/>
  <c r="T135" i="8" s="1"/>
  <c r="U135" i="8"/>
  <c r="V135" i="8" s="1"/>
  <c r="W135" i="8"/>
  <c r="X135" i="8"/>
  <c r="O136" i="8"/>
  <c r="P136" i="8"/>
  <c r="Q136" i="8"/>
  <c r="R136" i="8"/>
  <c r="S136" i="8"/>
  <c r="T136" i="8"/>
  <c r="U136" i="8"/>
  <c r="V136" i="8" s="1"/>
  <c r="W136" i="8"/>
  <c r="X136" i="8" s="1"/>
  <c r="O137" i="8"/>
  <c r="P137" i="8"/>
  <c r="Q137" i="8"/>
  <c r="R137" i="8"/>
  <c r="S137" i="8"/>
  <c r="T137" i="8"/>
  <c r="U137" i="8"/>
  <c r="V137" i="8"/>
  <c r="W137" i="8"/>
  <c r="X137" i="8" s="1"/>
  <c r="O138" i="8"/>
  <c r="P138" i="8" s="1"/>
  <c r="Q138" i="8"/>
  <c r="R138" i="8" s="1"/>
  <c r="S138" i="8"/>
  <c r="T138" i="8"/>
  <c r="U138" i="8"/>
  <c r="V138" i="8"/>
  <c r="W138" i="8"/>
  <c r="X138" i="8"/>
  <c r="O139" i="8"/>
  <c r="P139" i="8" s="1"/>
  <c r="Q139" i="8"/>
  <c r="R139" i="8" s="1"/>
  <c r="S139" i="8"/>
  <c r="T139" i="8"/>
  <c r="U139" i="8"/>
  <c r="V139" i="8" s="1"/>
  <c r="W139" i="8"/>
  <c r="X139" i="8"/>
  <c r="O140" i="8"/>
  <c r="P140" i="8"/>
  <c r="Q140" i="8"/>
  <c r="R140" i="8" s="1"/>
  <c r="S140" i="8"/>
  <c r="T140" i="8" s="1"/>
  <c r="U140" i="8"/>
  <c r="V140" i="8"/>
  <c r="W140" i="8"/>
  <c r="X140" i="8"/>
  <c r="O141" i="8"/>
  <c r="P141" i="8" s="1"/>
  <c r="Q141" i="8"/>
  <c r="R141" i="8"/>
  <c r="S141" i="8"/>
  <c r="T141" i="8" s="1"/>
  <c r="U141" i="8"/>
  <c r="V141" i="8" s="1"/>
  <c r="W141" i="8"/>
  <c r="X141" i="8"/>
  <c r="O142" i="8"/>
  <c r="P142" i="8"/>
  <c r="Q142" i="8"/>
  <c r="R142" i="8"/>
  <c r="S142" i="8"/>
  <c r="T142" i="8" s="1"/>
  <c r="U142" i="8"/>
  <c r="V142" i="8" s="1"/>
  <c r="W142" i="8"/>
  <c r="X142" i="8" s="1"/>
  <c r="O143" i="8"/>
  <c r="P143" i="8"/>
  <c r="Q143" i="8"/>
  <c r="R143" i="8"/>
  <c r="S143" i="8"/>
  <c r="T143" i="8"/>
  <c r="U143" i="8"/>
  <c r="V143" i="8"/>
  <c r="W143" i="8"/>
  <c r="X143" i="8" s="1"/>
  <c r="O144" i="8"/>
  <c r="P144" i="8" s="1"/>
  <c r="Q144" i="8"/>
  <c r="R144" i="8"/>
  <c r="S144" i="8"/>
  <c r="T144" i="8"/>
  <c r="U144" i="8"/>
  <c r="V144" i="8"/>
  <c r="W144" i="8"/>
  <c r="X144" i="8"/>
  <c r="O145" i="8"/>
  <c r="P145" i="8" s="1"/>
  <c r="Q145" i="8"/>
  <c r="R145" i="8" s="1"/>
  <c r="S145" i="8"/>
  <c r="T145" i="8" s="1"/>
  <c r="U145" i="8"/>
  <c r="V145" i="8"/>
  <c r="W145" i="8"/>
  <c r="X145" i="8"/>
  <c r="O146" i="8"/>
  <c r="P146" i="8"/>
  <c r="Q146" i="8"/>
  <c r="R146" i="8" s="1"/>
  <c r="S146" i="8"/>
  <c r="T146" i="8" s="1"/>
  <c r="U146" i="8"/>
  <c r="V146" i="8"/>
  <c r="W146" i="8"/>
  <c r="X146" i="8" s="1"/>
  <c r="O147" i="8"/>
  <c r="P147" i="8"/>
  <c r="Q147" i="8"/>
  <c r="R147" i="8"/>
  <c r="S147" i="8"/>
  <c r="T147" i="8" s="1"/>
  <c r="U147" i="8"/>
  <c r="V147" i="8" s="1"/>
  <c r="W147" i="8"/>
  <c r="X147" i="8"/>
  <c r="O148" i="8"/>
  <c r="P148" i="8"/>
  <c r="Q148" i="8"/>
  <c r="R148" i="8" s="1"/>
  <c r="S148" i="8"/>
  <c r="T148" i="8"/>
  <c r="U148" i="8"/>
  <c r="V148" i="8" s="1"/>
  <c r="W148" i="8"/>
  <c r="X148" i="8" s="1"/>
  <c r="O149" i="8"/>
  <c r="P149" i="8"/>
  <c r="Q149" i="8"/>
  <c r="R149" i="8"/>
  <c r="S149" i="8"/>
  <c r="T149" i="8"/>
  <c r="U149" i="8"/>
  <c r="V149" i="8" s="1"/>
  <c r="W149" i="8"/>
  <c r="X149" i="8" s="1"/>
  <c r="O150" i="8"/>
  <c r="P150" i="8" s="1"/>
  <c r="Q150" i="8"/>
  <c r="R150" i="8"/>
  <c r="S150" i="8"/>
  <c r="T150" i="8"/>
  <c r="U150" i="8"/>
  <c r="V150" i="8"/>
  <c r="W150" i="8"/>
  <c r="X150" i="8"/>
  <c r="O151" i="8"/>
  <c r="P151" i="8" s="1"/>
  <c r="Q151" i="8"/>
  <c r="R151" i="8" s="1"/>
  <c r="S151" i="8"/>
  <c r="T151" i="8"/>
  <c r="U151" i="8"/>
  <c r="V151" i="8"/>
  <c r="W151" i="8"/>
  <c r="X151" i="8"/>
  <c r="O152" i="8"/>
  <c r="P152" i="8"/>
  <c r="Q152" i="8"/>
  <c r="R152" i="8" s="1"/>
  <c r="S152" i="8"/>
  <c r="T152" i="8" s="1"/>
  <c r="U152" i="8"/>
  <c r="V152" i="8" s="1"/>
  <c r="W152" i="8"/>
  <c r="X152" i="8"/>
  <c r="O153" i="8"/>
  <c r="P153" i="8"/>
  <c r="Q153" i="8"/>
  <c r="R153" i="8"/>
  <c r="S153" i="8"/>
  <c r="T153" i="8" s="1"/>
  <c r="U153" i="8"/>
  <c r="V153" i="8" s="1"/>
  <c r="W153" i="8"/>
  <c r="X153" i="8"/>
  <c r="O154" i="8"/>
  <c r="P154" i="8" s="1"/>
  <c r="Q154" i="8"/>
  <c r="R154" i="8"/>
  <c r="S154" i="8"/>
  <c r="T154" i="8"/>
  <c r="U154" i="8"/>
  <c r="V154" i="8" s="1"/>
  <c r="W154" i="8"/>
  <c r="X154" i="8" s="1"/>
  <c r="D4" i="6"/>
  <c r="D5" i="6"/>
  <c r="I4" i="6"/>
  <c r="D6" i="6"/>
  <c r="I5" i="6"/>
  <c r="D7" i="6"/>
  <c r="I6" i="6"/>
  <c r="D8" i="6"/>
  <c r="I7" i="6"/>
  <c r="D9" i="6"/>
  <c r="I8" i="6"/>
  <c r="D10" i="6"/>
  <c r="I9" i="6"/>
  <c r="D11" i="6"/>
  <c r="I10" i="6"/>
  <c r="H44" i="6"/>
  <c r="I44" i="6"/>
  <c r="H45" i="6"/>
  <c r="I45" i="6"/>
  <c r="H46" i="6"/>
  <c r="I46" i="6"/>
  <c r="H50" i="6"/>
  <c r="I50" i="6"/>
  <c r="H51" i="6"/>
  <c r="H52" i="6" s="1"/>
  <c r="H56" i="6"/>
  <c r="I56" i="6"/>
  <c r="H61" i="6"/>
  <c r="I61" i="6"/>
  <c r="H62" i="6" s="1"/>
  <c r="H66" i="6"/>
  <c r="I66" i="6"/>
  <c r="H67" i="6" s="1"/>
  <c r="P155" i="6"/>
  <c r="Q155" i="6" s="1"/>
  <c r="R155" i="6"/>
  <c r="S155" i="6" s="1"/>
  <c r="T155" i="6"/>
  <c r="U155" i="6" s="1"/>
  <c r="V155" i="6"/>
  <c r="W155" i="6"/>
  <c r="X155" i="6"/>
  <c r="Y155" i="6" s="1"/>
  <c r="P156" i="6"/>
  <c r="Q156" i="6"/>
  <c r="R156" i="6"/>
  <c r="S156" i="6"/>
  <c r="T156" i="6"/>
  <c r="U156" i="6" s="1"/>
  <c r="V156" i="6"/>
  <c r="W156" i="6" s="1"/>
  <c r="X156" i="6"/>
  <c r="Y156" i="6"/>
  <c r="P157" i="6"/>
  <c r="Q157" i="6"/>
  <c r="R157" i="6"/>
  <c r="S157" i="6" s="1"/>
  <c r="T157" i="6"/>
  <c r="U157" i="6"/>
  <c r="V157" i="6"/>
  <c r="W157" i="6" s="1"/>
  <c r="X157" i="6"/>
  <c r="Y157" i="6" s="1"/>
  <c r="P158" i="6"/>
  <c r="Q158" i="6" s="1"/>
  <c r="R158" i="6"/>
  <c r="S158" i="6"/>
  <c r="T158" i="6"/>
  <c r="U158" i="6"/>
  <c r="V158" i="6"/>
  <c r="W158" i="6" s="1"/>
  <c r="X158" i="6"/>
  <c r="Y158" i="6" s="1"/>
  <c r="P159" i="6"/>
  <c r="Q159" i="6" s="1"/>
  <c r="R159" i="6"/>
  <c r="S159" i="6"/>
  <c r="T159" i="6"/>
  <c r="U159" i="6" s="1"/>
  <c r="V159" i="6"/>
  <c r="W159" i="6"/>
  <c r="X159" i="6"/>
  <c r="Y159" i="6"/>
  <c r="P160" i="6"/>
  <c r="Q160" i="6" s="1"/>
  <c r="R160" i="6"/>
  <c r="S160" i="6" s="1"/>
  <c r="T160" i="6"/>
  <c r="U160" i="6"/>
  <c r="V160" i="6"/>
  <c r="W160" i="6"/>
  <c r="X160" i="6"/>
  <c r="Y160" i="6" s="1"/>
  <c r="P161" i="6"/>
  <c r="Q161" i="6"/>
  <c r="R161" i="6"/>
  <c r="S161" i="6" s="1"/>
  <c r="T161" i="6"/>
  <c r="U161" i="6" s="1"/>
  <c r="V161" i="6"/>
  <c r="W161" i="6" s="1"/>
  <c r="X161" i="6"/>
  <c r="Y161" i="6"/>
  <c r="P162" i="6"/>
  <c r="Q162" i="6"/>
  <c r="R162" i="6"/>
  <c r="S162" i="6" s="1"/>
  <c r="T162" i="6"/>
  <c r="U162" i="6" s="1"/>
  <c r="V162" i="6"/>
  <c r="W162" i="6" s="1"/>
  <c r="X162" i="6"/>
  <c r="Y162" i="6"/>
  <c r="P163" i="6"/>
  <c r="Q163" i="6" s="1"/>
  <c r="R163" i="6"/>
  <c r="S163" i="6"/>
  <c r="T163" i="6"/>
  <c r="U163" i="6"/>
  <c r="V163" i="6"/>
  <c r="W163" i="6" s="1"/>
  <c r="X163" i="6"/>
  <c r="Y163" i="6" s="1"/>
  <c r="P164" i="6"/>
  <c r="Q164" i="6"/>
  <c r="R164" i="6"/>
  <c r="S164" i="6"/>
  <c r="T164" i="6"/>
  <c r="U164" i="6" s="1"/>
  <c r="V164" i="6"/>
  <c r="W164" i="6"/>
  <c r="X164" i="6"/>
  <c r="Y164" i="6" s="1"/>
  <c r="P165" i="6"/>
  <c r="Q165" i="6" s="1"/>
  <c r="R165" i="6"/>
  <c r="S165" i="6" s="1"/>
  <c r="T165" i="6"/>
  <c r="U165" i="6"/>
  <c r="V165" i="6"/>
  <c r="W165" i="6"/>
  <c r="X165" i="6"/>
  <c r="Y165" i="6" s="1"/>
  <c r="P166" i="6"/>
  <c r="Q166" i="6" s="1"/>
  <c r="R166" i="6"/>
  <c r="S166" i="6" s="1"/>
  <c r="T166" i="6"/>
  <c r="U166" i="6"/>
  <c r="V166" i="6"/>
  <c r="W166" i="6" s="1"/>
  <c r="X166" i="6"/>
  <c r="Y166" i="6"/>
  <c r="P167" i="6"/>
  <c r="Q167" i="6"/>
  <c r="R167" i="6"/>
  <c r="S167" i="6" s="1"/>
  <c r="T167" i="6"/>
  <c r="U167" i="6" s="1"/>
  <c r="V167" i="6"/>
  <c r="W167" i="6"/>
  <c r="X167" i="6"/>
  <c r="Y167" i="6"/>
  <c r="P168" i="6"/>
  <c r="Q168" i="6" s="1"/>
  <c r="R168" i="6"/>
  <c r="S168" i="6"/>
  <c r="T168" i="6"/>
  <c r="U168" i="6" s="1"/>
  <c r="V168" i="6"/>
  <c r="W168" i="6" s="1"/>
  <c r="X168" i="6"/>
  <c r="Y168" i="6" s="1"/>
  <c r="P169" i="6"/>
  <c r="Q169" i="6"/>
  <c r="R169" i="6"/>
  <c r="S169" i="6"/>
  <c r="T169" i="6"/>
  <c r="U169" i="6" s="1"/>
  <c r="V169" i="6"/>
  <c r="W169" i="6" s="1"/>
  <c r="X169" i="6"/>
  <c r="Y169" i="6" s="1"/>
  <c r="P170" i="6"/>
  <c r="Q170" i="6"/>
  <c r="R170" i="6"/>
  <c r="S170" i="6" s="1"/>
  <c r="T170" i="6"/>
  <c r="U170" i="6"/>
  <c r="V170" i="6"/>
  <c r="W170" i="6"/>
  <c r="X170" i="6"/>
  <c r="Y170" i="6" s="1"/>
  <c r="P171" i="6"/>
  <c r="Q171" i="6" s="1"/>
  <c r="R171" i="6"/>
  <c r="S171" i="6"/>
  <c r="T171" i="6"/>
  <c r="U171" i="6"/>
  <c r="V171" i="6"/>
  <c r="W171" i="6" s="1"/>
  <c r="X171" i="6"/>
  <c r="Y171" i="6"/>
  <c r="P172" i="6"/>
  <c r="Q172" i="6" s="1"/>
  <c r="R172" i="6"/>
  <c r="S172" i="6" s="1"/>
  <c r="T172" i="6"/>
  <c r="U172" i="6" s="1"/>
  <c r="V172" i="6"/>
  <c r="W172" i="6"/>
  <c r="X172" i="6"/>
  <c r="Y172" i="6"/>
  <c r="P173" i="6"/>
  <c r="Q173" i="6" s="1"/>
  <c r="R173" i="6"/>
  <c r="S173" i="6" s="1"/>
  <c r="T173" i="6"/>
  <c r="U173" i="6" s="1"/>
  <c r="V173" i="6"/>
  <c r="W173" i="6"/>
  <c r="X173" i="6"/>
  <c r="Y173" i="6" s="1"/>
  <c r="P174" i="6"/>
  <c r="Q174" i="6"/>
  <c r="R174" i="6"/>
  <c r="S174" i="6"/>
  <c r="T174" i="6"/>
  <c r="U174" i="6" s="1"/>
  <c r="V174" i="6"/>
  <c r="W174" i="6" s="1"/>
  <c r="X174" i="6"/>
  <c r="Y174" i="6"/>
  <c r="P175" i="6"/>
  <c r="Q175" i="6"/>
  <c r="R175" i="6"/>
  <c r="S175" i="6" s="1"/>
  <c r="T175" i="6"/>
  <c r="U175" i="6"/>
  <c r="V175" i="6"/>
  <c r="W175" i="6" s="1"/>
  <c r="X175" i="6"/>
  <c r="Y175" i="6" s="1"/>
  <c r="P176" i="6"/>
  <c r="Q176" i="6" s="1"/>
  <c r="R176" i="6"/>
  <c r="S176" i="6"/>
  <c r="T176" i="6"/>
  <c r="U176" i="6"/>
  <c r="V176" i="6"/>
  <c r="W176" i="6" s="1"/>
  <c r="X176" i="6"/>
  <c r="Y176" i="6" s="1"/>
  <c r="P177" i="6"/>
  <c r="Q177" i="6" s="1"/>
  <c r="R177" i="6"/>
  <c r="S177" i="6"/>
  <c r="T177" i="6"/>
  <c r="U177" i="6" s="1"/>
  <c r="V177" i="6"/>
  <c r="W177" i="6"/>
  <c r="X177" i="6"/>
  <c r="Y177" i="6"/>
  <c r="P178" i="6"/>
  <c r="Q178" i="6" s="1"/>
  <c r="R178" i="6"/>
  <c r="S178" i="6" s="1"/>
  <c r="T178" i="6"/>
  <c r="U178" i="6"/>
  <c r="V178" i="6"/>
  <c r="W178" i="6"/>
  <c r="X178" i="6"/>
  <c r="Y178" i="6" s="1"/>
  <c r="P179" i="6"/>
  <c r="Q179" i="6"/>
  <c r="R179" i="6"/>
  <c r="S179" i="6" s="1"/>
  <c r="T179" i="6"/>
  <c r="U179" i="6" s="1"/>
  <c r="V179" i="6"/>
  <c r="W179" i="6" s="1"/>
  <c r="X179" i="6"/>
  <c r="Y179" i="6"/>
  <c r="P180" i="6"/>
  <c r="Q180" i="6"/>
  <c r="R180" i="6"/>
  <c r="S180" i="6" s="1"/>
  <c r="T180" i="6"/>
  <c r="U180" i="6" s="1"/>
  <c r="V180" i="6"/>
  <c r="W180" i="6" s="1"/>
  <c r="X180" i="6"/>
  <c r="Y180" i="6"/>
  <c r="P181" i="6"/>
  <c r="Q181" i="6" s="1"/>
  <c r="R181" i="6"/>
  <c r="S181" i="6"/>
  <c r="T181" i="6"/>
  <c r="U181" i="6"/>
  <c r="V181" i="6"/>
  <c r="W181" i="6" s="1"/>
  <c r="X181" i="6"/>
  <c r="Y181" i="6" s="1"/>
  <c r="P182" i="6"/>
  <c r="Q182" i="6"/>
  <c r="R182" i="6"/>
  <c r="S182" i="6"/>
  <c r="T182" i="6"/>
  <c r="U182" i="6" s="1"/>
  <c r="V182" i="6"/>
  <c r="W182" i="6"/>
  <c r="X182" i="6"/>
  <c r="Y182" i="6" s="1"/>
  <c r="P183" i="6"/>
  <c r="Q183" i="6" s="1"/>
  <c r="R183" i="6"/>
  <c r="S183" i="6" s="1"/>
  <c r="T183" i="6"/>
  <c r="U183" i="6"/>
  <c r="V183" i="6"/>
  <c r="W183" i="6"/>
  <c r="X183" i="6"/>
  <c r="Y183" i="6" s="1"/>
  <c r="P184" i="6"/>
  <c r="Q184" i="6" s="1"/>
  <c r="R184" i="6"/>
  <c r="S184" i="6" s="1"/>
  <c r="T184" i="6"/>
  <c r="U184" i="6"/>
  <c r="V184" i="6"/>
  <c r="W184" i="6" s="1"/>
  <c r="X184" i="6"/>
  <c r="Y184" i="6"/>
  <c r="P185" i="6"/>
  <c r="Q185" i="6"/>
  <c r="R185" i="6"/>
  <c r="S185" i="6" s="1"/>
  <c r="T185" i="6"/>
  <c r="U185" i="6" s="1"/>
  <c r="V185" i="6"/>
  <c r="W185" i="6"/>
  <c r="X185" i="6"/>
  <c r="Y185" i="6"/>
  <c r="D4" i="4"/>
  <c r="D5" i="4"/>
  <c r="I4" i="4"/>
  <c r="D6" i="4"/>
  <c r="I5" i="4"/>
  <c r="D7" i="4"/>
  <c r="I6" i="4"/>
  <c r="D8" i="4"/>
  <c r="I7" i="4"/>
  <c r="D9" i="4"/>
  <c r="I8" i="4"/>
  <c r="D10" i="4"/>
  <c r="I9" i="4"/>
  <c r="D11" i="4"/>
  <c r="I10" i="4"/>
  <c r="B22" i="4"/>
  <c r="B24" i="4"/>
  <c r="I40" i="4"/>
  <c r="I42" i="4"/>
  <c r="I41" i="4"/>
  <c r="I43" i="4"/>
  <c r="I44" i="4"/>
  <c r="I45" i="4"/>
  <c r="I46" i="4"/>
  <c r="M105" i="4"/>
  <c r="N105" i="4"/>
  <c r="O105" i="4"/>
  <c r="P105" i="4"/>
  <c r="Q105" i="4"/>
  <c r="R105" i="4" s="1"/>
  <c r="S105" i="4"/>
  <c r="T105" i="4" s="1"/>
  <c r="U105" i="4"/>
  <c r="V105" i="4"/>
  <c r="M106" i="4"/>
  <c r="N106" i="4"/>
  <c r="O106" i="4"/>
  <c r="P106" i="4"/>
  <c r="Q106" i="4"/>
  <c r="R106" i="4"/>
  <c r="S106" i="4"/>
  <c r="T106" i="4" s="1"/>
  <c r="U106" i="4"/>
  <c r="V106" i="4" s="1"/>
  <c r="M107" i="4"/>
  <c r="N107" i="4"/>
  <c r="O107" i="4"/>
  <c r="P107" i="4"/>
  <c r="Q107" i="4"/>
  <c r="R107" i="4"/>
  <c r="S107" i="4"/>
  <c r="T107" i="4"/>
  <c r="U107" i="4"/>
  <c r="V107" i="4" s="1"/>
  <c r="M108" i="4"/>
  <c r="N108" i="4" s="1"/>
  <c r="O108" i="4"/>
  <c r="P108" i="4"/>
  <c r="Q108" i="4"/>
  <c r="R108" i="4"/>
  <c r="S108" i="4"/>
  <c r="T108" i="4"/>
  <c r="U108" i="4"/>
  <c r="V108" i="4"/>
  <c r="M109" i="4"/>
  <c r="N109" i="4" s="1"/>
  <c r="O109" i="4"/>
  <c r="P109" i="4" s="1"/>
  <c r="Q109" i="4"/>
  <c r="R109" i="4"/>
  <c r="S109" i="4"/>
  <c r="T109" i="4"/>
  <c r="U109" i="4"/>
  <c r="V109" i="4"/>
  <c r="M110" i="4"/>
  <c r="N110" i="4"/>
  <c r="O110" i="4"/>
  <c r="P110" i="4" s="1"/>
  <c r="Q110" i="4"/>
  <c r="R110" i="4" s="1"/>
  <c r="S110" i="4"/>
  <c r="T110" i="4"/>
  <c r="U110" i="4"/>
  <c r="V110" i="4"/>
  <c r="M111" i="4"/>
  <c r="N111" i="4"/>
  <c r="O111" i="4"/>
  <c r="P111" i="4"/>
  <c r="Q111" i="4"/>
  <c r="R111" i="4" s="1"/>
  <c r="S111" i="4"/>
  <c r="T111" i="4" s="1"/>
  <c r="U111" i="4"/>
  <c r="V111" i="4"/>
  <c r="M112" i="4"/>
  <c r="N112" i="4"/>
  <c r="O112" i="4"/>
  <c r="P112" i="4"/>
  <c r="Q112" i="4"/>
  <c r="R112" i="4"/>
  <c r="S112" i="4"/>
  <c r="T112" i="4" s="1"/>
  <c r="U112" i="4"/>
  <c r="V112" i="4" s="1"/>
  <c r="M113" i="4"/>
  <c r="N113" i="4"/>
  <c r="O113" i="4"/>
  <c r="P113" i="4"/>
  <c r="Q113" i="4"/>
  <c r="R113" i="4"/>
  <c r="S113" i="4"/>
  <c r="T113" i="4"/>
  <c r="U113" i="4"/>
  <c r="V113" i="4" s="1"/>
  <c r="M114" i="4"/>
  <c r="N114" i="4" s="1"/>
  <c r="O114" i="4"/>
  <c r="P114" i="4"/>
  <c r="Q114" i="4"/>
  <c r="R114" i="4"/>
  <c r="S114" i="4"/>
  <c r="T114" i="4"/>
  <c r="U114" i="4"/>
  <c r="V114" i="4"/>
  <c r="M115" i="4"/>
  <c r="N115" i="4" s="1"/>
  <c r="O115" i="4"/>
  <c r="P115" i="4" s="1"/>
  <c r="Q115" i="4"/>
  <c r="R115" i="4"/>
  <c r="S115" i="4"/>
  <c r="T115" i="4"/>
  <c r="U115" i="4"/>
  <c r="V115" i="4"/>
  <c r="M116" i="4"/>
  <c r="N116" i="4"/>
  <c r="O116" i="4"/>
  <c r="P116" i="4" s="1"/>
  <c r="Q116" i="4"/>
  <c r="R116" i="4" s="1"/>
  <c r="S116" i="4"/>
  <c r="T116" i="4"/>
  <c r="U116" i="4"/>
  <c r="V116" i="4"/>
  <c r="M117" i="4"/>
  <c r="N117" i="4"/>
  <c r="O117" i="4"/>
  <c r="P117" i="4"/>
  <c r="Q117" i="4"/>
  <c r="R117" i="4" s="1"/>
  <c r="S117" i="4"/>
  <c r="T117" i="4" s="1"/>
  <c r="U117" i="4"/>
  <c r="V117" i="4"/>
  <c r="M118" i="4"/>
  <c r="N118" i="4"/>
  <c r="O118" i="4"/>
  <c r="P118" i="4"/>
  <c r="Q118" i="4"/>
  <c r="R118" i="4"/>
  <c r="S118" i="4"/>
  <c r="T118" i="4" s="1"/>
  <c r="U118" i="4"/>
  <c r="V118" i="4" s="1"/>
  <c r="M119" i="4"/>
  <c r="N119" i="4"/>
  <c r="O119" i="4"/>
  <c r="P119" i="4"/>
  <c r="Q119" i="4"/>
  <c r="R119" i="4"/>
  <c r="S119" i="4"/>
  <c r="T119" i="4"/>
  <c r="U119" i="4"/>
  <c r="V119" i="4" s="1"/>
  <c r="M120" i="4"/>
  <c r="N120" i="4" s="1"/>
  <c r="O120" i="4"/>
  <c r="P120" i="4"/>
  <c r="Q120" i="4"/>
  <c r="R120" i="4"/>
  <c r="S120" i="4"/>
  <c r="T120" i="4"/>
  <c r="U120" i="4"/>
  <c r="V120" i="4"/>
  <c r="M121" i="4"/>
  <c r="N121" i="4" s="1"/>
  <c r="O121" i="4"/>
  <c r="P121" i="4" s="1"/>
  <c r="Q121" i="4"/>
  <c r="R121" i="4"/>
  <c r="S121" i="4"/>
  <c r="T121" i="4"/>
  <c r="U121" i="4"/>
  <c r="V121" i="4"/>
  <c r="M122" i="4"/>
  <c r="N122" i="4"/>
  <c r="O122" i="4"/>
  <c r="P122" i="4" s="1"/>
  <c r="Q122" i="4"/>
  <c r="R122" i="4" s="1"/>
  <c r="S122" i="4"/>
  <c r="T122" i="4"/>
  <c r="U122" i="4"/>
  <c r="V122" i="4"/>
  <c r="M123" i="4"/>
  <c r="N123" i="4"/>
  <c r="O123" i="4"/>
  <c r="P123" i="4"/>
  <c r="Q123" i="4"/>
  <c r="R123" i="4" s="1"/>
  <c r="S123" i="4"/>
  <c r="T123" i="4" s="1"/>
  <c r="U123" i="4"/>
  <c r="V123" i="4"/>
  <c r="M124" i="4"/>
  <c r="N124" i="4"/>
  <c r="O124" i="4"/>
  <c r="P124" i="4"/>
  <c r="Q124" i="4"/>
  <c r="R124" i="4"/>
  <c r="S124" i="4"/>
  <c r="T124" i="4" s="1"/>
  <c r="U124" i="4"/>
  <c r="V124" i="4" s="1"/>
  <c r="M125" i="4"/>
  <c r="N125" i="4"/>
  <c r="O125" i="4"/>
  <c r="P125" i="4"/>
  <c r="Q125" i="4"/>
  <c r="R125" i="4"/>
  <c r="S125" i="4"/>
  <c r="T125" i="4"/>
  <c r="U125" i="4"/>
  <c r="V125" i="4" s="1"/>
  <c r="M126" i="4"/>
  <c r="N126" i="4" s="1"/>
  <c r="O126" i="4"/>
  <c r="P126" i="4"/>
  <c r="Q126" i="4"/>
  <c r="R126" i="4"/>
  <c r="S126" i="4"/>
  <c r="T126" i="4"/>
  <c r="U126" i="4"/>
  <c r="V126" i="4"/>
  <c r="M127" i="4"/>
  <c r="N127" i="4" s="1"/>
  <c r="O127" i="4"/>
  <c r="P127" i="4" s="1"/>
  <c r="Q127" i="4"/>
  <c r="R127" i="4"/>
  <c r="S127" i="4"/>
  <c r="T127" i="4"/>
  <c r="U127" i="4"/>
  <c r="V127" i="4"/>
  <c r="M128" i="4"/>
  <c r="N128" i="4"/>
  <c r="O128" i="4"/>
  <c r="P128" i="4" s="1"/>
  <c r="Q128" i="4"/>
  <c r="R128" i="4" s="1"/>
  <c r="S128" i="4"/>
  <c r="T128" i="4"/>
  <c r="U128" i="4"/>
  <c r="V128" i="4"/>
  <c r="M129" i="4"/>
  <c r="N129" i="4"/>
  <c r="O129" i="4"/>
  <c r="P129" i="4"/>
  <c r="Q129" i="4"/>
  <c r="R129" i="4" s="1"/>
  <c r="S129" i="4"/>
  <c r="T129" i="4" s="1"/>
  <c r="U129" i="4"/>
  <c r="V129" i="4"/>
  <c r="M130" i="4"/>
  <c r="N130" i="4"/>
  <c r="O130" i="4"/>
  <c r="P130" i="4"/>
  <c r="Q130" i="4"/>
  <c r="R130" i="4"/>
  <c r="S130" i="4"/>
  <c r="T130" i="4" s="1"/>
  <c r="U130" i="4"/>
  <c r="V130" i="4" s="1"/>
  <c r="M131" i="4"/>
  <c r="N131" i="4"/>
  <c r="O131" i="4"/>
  <c r="P131" i="4"/>
  <c r="Q131" i="4"/>
  <c r="R131" i="4"/>
  <c r="S131" i="4"/>
  <c r="T131" i="4"/>
  <c r="U131" i="4"/>
  <c r="V131" i="4" s="1"/>
  <c r="M132" i="4"/>
  <c r="N132" i="4" s="1"/>
  <c r="O132" i="4"/>
  <c r="P132" i="4"/>
  <c r="Q132" i="4"/>
  <c r="R132" i="4"/>
  <c r="S132" i="4"/>
  <c r="T132" i="4"/>
  <c r="U132" i="4"/>
  <c r="V132" i="4"/>
  <c r="M133" i="4"/>
  <c r="N133" i="4" s="1"/>
  <c r="O133" i="4"/>
  <c r="P133" i="4" s="1"/>
  <c r="Q133" i="4"/>
  <c r="R133" i="4"/>
  <c r="S133" i="4"/>
  <c r="T133" i="4"/>
  <c r="U133" i="4"/>
  <c r="V133" i="4"/>
  <c r="M134" i="4"/>
  <c r="N134" i="4"/>
  <c r="O134" i="4"/>
  <c r="P134" i="4" s="1"/>
  <c r="Q134" i="4"/>
  <c r="R134" i="4" s="1"/>
  <c r="S134" i="4"/>
  <c r="T134" i="4"/>
  <c r="U134" i="4"/>
  <c r="V134" i="4"/>
  <c r="M135" i="4"/>
  <c r="N135" i="4"/>
  <c r="O135" i="4"/>
  <c r="P135" i="4"/>
  <c r="Q135" i="4"/>
  <c r="R135" i="4" s="1"/>
  <c r="S135" i="4"/>
  <c r="T135" i="4" s="1"/>
  <c r="U135" i="4"/>
  <c r="V135" i="4"/>
  <c r="F21" i="2"/>
  <c r="F22" i="2"/>
  <c r="B29" i="2"/>
  <c r="I48" i="3" l="1"/>
  <c r="H48" i="3"/>
  <c r="G48" i="3"/>
  <c r="H57" i="6"/>
  <c r="H48" i="7"/>
  <c r="F23" i="2"/>
  <c r="G21" i="2"/>
  <c r="G22" i="2"/>
  <c r="F25" i="2"/>
  <c r="G23" i="2" l="1"/>
  <c r="G25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mw</author>
  </authors>
  <commentList>
    <comment ref="A3" authorId="0" shapeId="0" xr:uid="{6D216C28-A39C-4B0C-923F-FD0A335ECF67}">
      <text>
        <r>
          <rPr>
            <b/>
            <sz val="9"/>
            <color indexed="81"/>
            <rFont val="Segoe UI"/>
            <family val="2"/>
          </rPr>
          <t xml:space="preserve">s_Translation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<sst xmlns="http://schemas.openxmlformats.org/spreadsheetml/2006/main" count="1732" uniqueCount="927">
  <si>
    <t>Nr.</t>
  </si>
  <si>
    <t>Gerätenummer:</t>
  </si>
  <si>
    <t>Kartennummer:</t>
  </si>
  <si>
    <t>Datum:</t>
  </si>
  <si>
    <t>Kurven</t>
  </si>
  <si>
    <t>Com:</t>
  </si>
  <si>
    <t>Mode:</t>
  </si>
  <si>
    <t>Parameter</t>
  </si>
  <si>
    <t>a0</t>
  </si>
  <si>
    <t>a1</t>
  </si>
  <si>
    <t>a2</t>
  </si>
  <si>
    <t>Index</t>
  </si>
  <si>
    <r>
      <t>s</t>
    </r>
    <r>
      <rPr>
        <sz val="8"/>
        <rFont val="Arial"/>
        <family val="2"/>
      </rPr>
      <t>max</t>
    </r>
  </si>
  <si>
    <t>Ev</t>
  </si>
  <si>
    <t>Plattendurchmesser:</t>
  </si>
  <si>
    <t>Hebelverhältnis:</t>
  </si>
  <si>
    <t>Datum (Ende):</t>
  </si>
  <si>
    <t>Datensatznummer:</t>
  </si>
  <si>
    <t>Grenzwerte</t>
  </si>
  <si>
    <t>Ev2</t>
  </si>
  <si>
    <t>Ev2/Ev1</t>
  </si>
  <si>
    <t>Sigma</t>
  </si>
  <si>
    <t>_Erstbelastung_</t>
  </si>
  <si>
    <t>_Entlastung_</t>
  </si>
  <si>
    <t>_Zweitbelastung_</t>
  </si>
  <si>
    <t>_Drittbelastung_</t>
  </si>
  <si>
    <r>
      <t>s</t>
    </r>
    <r>
      <rPr>
        <vertAlign val="subscript"/>
        <sz val="8"/>
        <rFont val="Arial"/>
        <family val="2"/>
      </rPr>
      <t xml:space="preserve">1max </t>
    </r>
    <r>
      <rPr>
        <sz val="8"/>
        <rFont val="Arial"/>
        <family val="2"/>
      </rPr>
      <t>[MN/m²]</t>
    </r>
  </si>
  <si>
    <t>ZFG2000 not found. Check serial settings. Switch it on.</t>
  </si>
  <si>
    <t>Card not found. Please insert card.</t>
  </si>
  <si>
    <t>zaioser.dll not found.</t>
  </si>
  <si>
    <t>records</t>
  </si>
  <si>
    <t>Card:</t>
  </si>
  <si>
    <t>Bytes #</t>
  </si>
  <si>
    <t>Card not readable:</t>
  </si>
  <si>
    <t>Reading raw data</t>
  </si>
  <si>
    <t>Reading</t>
  </si>
  <si>
    <t>record</t>
  </si>
  <si>
    <t>Ready</t>
  </si>
  <si>
    <t>Reading card ...</t>
  </si>
  <si>
    <t>Reading failed</t>
  </si>
  <si>
    <t>No data available</t>
  </si>
  <si>
    <t>Save raw data as</t>
  </si>
  <si>
    <t>Excel was not able to create all requested sheets.</t>
  </si>
  <si>
    <t>Sie arbeiten mit der Vorlage. Übernehmen von Daten ist nicht möglich. Kopieren Sie die Datei in das Office-Vorlagenverzeichnis und öffnen Sie dann diese Vorlage über das Datei-Menu 'Neu'.</t>
  </si>
  <si>
    <t>You are working with the template (.xlt). It is not possible to use this function. Copy this template into the template directory of Microsoft Office and create a new file using the menu 'File-New' and choose this template there.</t>
  </si>
  <si>
    <t>Delete all data on the card?</t>
  </si>
  <si>
    <t>Card not formated. Please format (delete) card with the tester.</t>
  </si>
  <si>
    <t>Formating Failed</t>
  </si>
  <si>
    <t>Testing</t>
  </si>
  <si>
    <t>Found</t>
  </si>
  <si>
    <t>Info</t>
  </si>
  <si>
    <t>Read card</t>
  </si>
  <si>
    <t>card info</t>
  </si>
  <si>
    <t>Data-&gt;Excel</t>
  </si>
  <si>
    <t>Close</t>
  </si>
  <si>
    <t>Read file</t>
  </si>
  <si>
    <t>card reader</t>
  </si>
  <si>
    <t>ser. interface:</t>
  </si>
  <si>
    <t>All</t>
  </si>
  <si>
    <t>Delete card</t>
  </si>
  <si>
    <t>Search</t>
  </si>
  <si>
    <t>Card reader</t>
  </si>
  <si>
    <t>card reader (scard)</t>
  </si>
  <si>
    <t>card reader (PC/SC)</t>
  </si>
  <si>
    <t>an internal error has occured</t>
  </si>
  <si>
    <t>No card inserted or card is not formated. Please format the card in the electronic measurement device.</t>
  </si>
  <si>
    <t>English</t>
  </si>
  <si>
    <t>Dll:</t>
  </si>
  <si>
    <t>The card has been removed</t>
  </si>
  <si>
    <t>transfer only to statistics</t>
  </si>
  <si>
    <t>COM1</t>
  </si>
  <si>
    <t>MCSCM.dll</t>
  </si>
  <si>
    <t>Unknown datasets (wrong device?).</t>
  </si>
  <si>
    <t>gauge (serial)</t>
  </si>
  <si>
    <t>Stepwidth:</t>
  </si>
  <si>
    <t>k1</t>
  </si>
  <si>
    <t>k2</t>
  </si>
  <si>
    <t>a</t>
  </si>
  <si>
    <t>a1:</t>
  </si>
  <si>
    <t>a2:</t>
  </si>
  <si>
    <r>
      <t>E</t>
    </r>
    <r>
      <rPr>
        <b/>
        <vertAlign val="subscript"/>
        <sz val="10"/>
        <rFont val="Arial"/>
        <family val="2"/>
      </rPr>
      <t xml:space="preserve">v1 </t>
    </r>
    <r>
      <rPr>
        <b/>
        <sz val="10"/>
        <rFont val="Arial"/>
        <family val="2"/>
      </rPr>
      <t>[MN/m²]</t>
    </r>
  </si>
  <si>
    <r>
      <t>E</t>
    </r>
    <r>
      <rPr>
        <b/>
        <vertAlign val="subscript"/>
        <sz val="10"/>
        <rFont val="Arial"/>
        <family val="2"/>
      </rPr>
      <t xml:space="preserve">v2 </t>
    </r>
    <r>
      <rPr>
        <b/>
        <sz val="10"/>
        <rFont val="Arial"/>
        <family val="2"/>
      </rPr>
      <t>[MN/m²]</t>
    </r>
  </si>
  <si>
    <r>
      <t>E</t>
    </r>
    <r>
      <rPr>
        <b/>
        <vertAlign val="subscript"/>
        <sz val="10"/>
        <rFont val="Arial"/>
        <family val="2"/>
      </rPr>
      <t>v2</t>
    </r>
    <r>
      <rPr>
        <b/>
        <sz val="10"/>
        <rFont val="Arial"/>
        <family val="2"/>
      </rPr>
      <t>/E</t>
    </r>
    <r>
      <rPr>
        <b/>
        <vertAlign val="subscript"/>
        <sz val="10"/>
        <rFont val="Arial"/>
        <family val="2"/>
      </rPr>
      <t>v1:</t>
    </r>
  </si>
  <si>
    <t>MODULO DI DEFORMAZIONE</t>
  </si>
  <si>
    <t>1° CICLO DI CARICO</t>
  </si>
  <si>
    <t>Intervallo di pressione (kN/m²)</t>
  </si>
  <si>
    <r>
      <t>M</t>
    </r>
    <r>
      <rPr>
        <vertAlign val="subscript"/>
        <sz val="8"/>
        <rFont val="Arial"/>
        <family val="2"/>
      </rPr>
      <t>d</t>
    </r>
    <r>
      <rPr>
        <sz val="8"/>
        <rFont val="Arial"/>
        <family val="2"/>
      </rPr>
      <t xml:space="preserve">  (MN/m²)</t>
    </r>
  </si>
  <si>
    <t>2° CICLO DI CARICO</t>
  </si>
  <si>
    <t>Valutazione qualità del costipemanto</t>
  </si>
  <si>
    <r>
      <t>M'</t>
    </r>
    <r>
      <rPr>
        <vertAlign val="subscript"/>
        <sz val="8"/>
        <rFont val="Arial"/>
        <family val="2"/>
      </rPr>
      <t>d</t>
    </r>
    <r>
      <rPr>
        <sz val="8"/>
        <rFont val="Arial"/>
        <family val="2"/>
      </rPr>
      <t xml:space="preserve">  (MN/m²)</t>
    </r>
  </si>
  <si>
    <r>
      <t>M</t>
    </r>
    <r>
      <rPr>
        <vertAlign val="subscript"/>
        <sz val="8"/>
        <rFont val="Arial"/>
        <family val="2"/>
      </rPr>
      <t>d</t>
    </r>
    <r>
      <rPr>
        <sz val="8"/>
        <rFont val="Arial"/>
        <family val="2"/>
      </rPr>
      <t xml:space="preserve"> /M'</t>
    </r>
    <r>
      <rPr>
        <vertAlign val="subscript"/>
        <sz val="8"/>
        <rFont val="Arial"/>
        <family val="2"/>
      </rPr>
      <t>d</t>
    </r>
  </si>
  <si>
    <t>Prova di carico con piastra rigida CNR-BU n° 146 (1992)</t>
  </si>
  <si>
    <t>0: ME</t>
  </si>
  <si>
    <t>1: ME</t>
  </si>
  <si>
    <t>2: ME</t>
  </si>
  <si>
    <t>3: ME</t>
  </si>
  <si>
    <t>4: ME</t>
  </si>
  <si>
    <r>
      <t xml:space="preserve">Pressione
</t>
    </r>
    <r>
      <rPr>
        <sz val="8"/>
        <rFont val="Symbol"/>
        <family val="1"/>
        <charset val="2"/>
      </rPr>
      <t>s</t>
    </r>
    <r>
      <rPr>
        <sz val="6"/>
        <rFont val="Arial"/>
        <family val="2"/>
      </rPr>
      <t xml:space="preserve">o </t>
    </r>
    <r>
      <rPr>
        <sz val="8"/>
        <rFont val="Arial"/>
        <family val="2"/>
      </rPr>
      <t>[kN/m²]</t>
    </r>
  </si>
  <si>
    <t>Cedimento 
s [mm]</t>
  </si>
  <si>
    <t>Tempo 
t [s]</t>
  </si>
  <si>
    <t>Slovensko</t>
  </si>
  <si>
    <t>Odčitavanje</t>
  </si>
  <si>
    <t>Ne najdem ZFG200 preveri če je naprava vključena</t>
  </si>
  <si>
    <t>Ne najdem kartice, preveri če je vložena</t>
  </si>
  <si>
    <t>zaioser.dll nisem našel</t>
  </si>
  <si>
    <t>Čitanje kartice</t>
  </si>
  <si>
    <t>Kartica</t>
  </si>
  <si>
    <t>Podatki kartice</t>
  </si>
  <si>
    <t>Kartica ni  mogoče čitati</t>
  </si>
  <si>
    <t>Nastavitev osnovnih podatkov</t>
  </si>
  <si>
    <t>Sklop podatkov</t>
  </si>
  <si>
    <t>Gotovo</t>
  </si>
  <si>
    <t>Ugotovitev napake</t>
  </si>
  <si>
    <t>Ni kartice</t>
  </si>
  <si>
    <t>Osnovni podatki so shranjeni  pod</t>
  </si>
  <si>
    <t>Niso vneseni vsi protokoli</t>
  </si>
  <si>
    <t>Ali brišem vse podatke na kartici</t>
  </si>
  <si>
    <t>Kartica ni formatirana, formatirajte jo v računalniku</t>
  </si>
  <si>
    <t>Formatiranje ni uspelo</t>
  </si>
  <si>
    <t>Test</t>
  </si>
  <si>
    <t>Našel</t>
  </si>
  <si>
    <t>Informacija o kartici</t>
  </si>
  <si>
    <t>podatki exel</t>
  </si>
  <si>
    <t>Zapri</t>
  </si>
  <si>
    <t>Čitanje podatkov</t>
  </si>
  <si>
    <t>Čitalec kartic</t>
  </si>
  <si>
    <t>Naprava (serijsko)</t>
  </si>
  <si>
    <t>serijski vmesnik</t>
  </si>
  <si>
    <t>Vsi</t>
  </si>
  <si>
    <t>Brisanje kartice</t>
  </si>
  <si>
    <t>Iskanje</t>
  </si>
  <si>
    <t>Čitalec kartic skart</t>
  </si>
  <si>
    <t xml:space="preserve">                         </t>
  </si>
  <si>
    <t>Pojavila se je napaka  Zapri  SmartcardManagerv Systemtray!</t>
  </si>
  <si>
    <t>Prosim instalirajte novo verzijo zaioser.dll!</t>
  </si>
  <si>
    <t>Ni vložena nobena kartica.</t>
  </si>
  <si>
    <t>Samo za statistiko</t>
  </si>
  <si>
    <t>Nepoznani podatki - (napačen tip naprave).</t>
  </si>
  <si>
    <t>Interna napaka</t>
  </si>
  <si>
    <t>Delate s predlogo, prevzem podatklov ni mogoč. Kopirajte podatke v  Office-podatkovni bazi in odprite nov file v podatkovnem meniju.</t>
  </si>
  <si>
    <t>Naročilo:</t>
  </si>
  <si>
    <t>Plast:</t>
  </si>
  <si>
    <t>Št. naprave:</t>
  </si>
  <si>
    <t>Premer plošče:</t>
  </si>
  <si>
    <t>Razmerje ročice:</t>
  </si>
  <si>
    <t>Izvajalec:</t>
  </si>
  <si>
    <t>Naročnik:</t>
  </si>
  <si>
    <t>Višina nasipa:</t>
  </si>
  <si>
    <t>Opombe:</t>
  </si>
  <si>
    <t>Št. testa:</t>
  </si>
  <si>
    <t>Štž. kartice:</t>
  </si>
  <si>
    <t>Začetek testa:</t>
  </si>
  <si>
    <t>Končanje testa:</t>
  </si>
  <si>
    <t>Naprava:</t>
  </si>
  <si>
    <r>
      <t xml:space="preserve">Normalna obremenitev
</t>
    </r>
    <r>
      <rPr>
        <sz val="8"/>
        <rFont val="Symbol"/>
        <family val="1"/>
        <charset val="2"/>
      </rPr>
      <t>s</t>
    </r>
    <r>
      <rPr>
        <sz val="6"/>
        <rFont val="Arial"/>
        <family val="2"/>
      </rPr>
      <t xml:space="preserve">o </t>
    </r>
    <r>
      <rPr>
        <sz val="8"/>
        <rFont val="Arial"/>
        <family val="2"/>
      </rPr>
      <t>[MN/m²]</t>
    </r>
  </si>
  <si>
    <t>Posedanje 
s [mm]</t>
  </si>
  <si>
    <t>Prva obremenitev</t>
  </si>
  <si>
    <t>Sprostitev</t>
  </si>
  <si>
    <t>Druga obremenitev</t>
  </si>
  <si>
    <t>Čas 
t [s]</t>
  </si>
  <si>
    <t>Rezultati</t>
  </si>
  <si>
    <t>Širina koraka:</t>
  </si>
  <si>
    <t>Datum (Konec):</t>
  </si>
  <si>
    <t>Št.naprave:</t>
  </si>
  <si>
    <t>Št. zapisa na kartici:</t>
  </si>
  <si>
    <t>Št. karticer:</t>
  </si>
  <si>
    <t>Mejne vrednosti</t>
  </si>
  <si>
    <t>_Prva obremenitev_</t>
  </si>
  <si>
    <t>_Sproščanje_</t>
  </si>
  <si>
    <t>_Druga obremenitev_</t>
  </si>
  <si>
    <t>Krivulje</t>
  </si>
  <si>
    <t>_Tretja obremenitev_</t>
  </si>
  <si>
    <t>Izvajalec</t>
  </si>
  <si>
    <t>Čitalec kartic (PC/SC)</t>
  </si>
  <si>
    <t>Kartica ni vložena ali ni formatirana, prosim formatirajte kartico v elektronskem merilniku.</t>
  </si>
  <si>
    <t>Italiano</t>
  </si>
  <si>
    <t xml:space="preserve">Lettura </t>
  </si>
  <si>
    <t>ZFG2000 non disponibile. Verificare se lo strumento ZFG2000 é acceso o collegato</t>
  </si>
  <si>
    <t>Lettura scheda non disponibile. Inserire scheda</t>
  </si>
  <si>
    <t>zaioser.dll  non disponibile</t>
  </si>
  <si>
    <t>Lettura Scheda</t>
  </si>
  <si>
    <t>Scheda:</t>
  </si>
  <si>
    <t>Dati</t>
  </si>
  <si>
    <t>Scheda non leggibile</t>
  </si>
  <si>
    <t>Lettura (Dati Grezzi)</t>
  </si>
  <si>
    <t>Pronto per l`impiego</t>
  </si>
  <si>
    <t>Lettura Scheda errata</t>
  </si>
  <si>
    <t>Dati non disponibili</t>
  </si>
  <si>
    <t>Salvare Dati Grezzi in</t>
  </si>
  <si>
    <t>Non é possiblile eseguire tutte le operazioni effettuate</t>
  </si>
  <si>
    <t>State utilizzando un documento Template (.xlt). L´elaborazione dei dati non é possibbile. Copiare i dati nella Template directory  di Microsoft Office e creare un nuovo File utillizzando il menú "Nuovo File" per aprire il documento Template.</t>
  </si>
  <si>
    <t>Cancellare tutti i dati della Scheda?</t>
  </si>
  <si>
    <t>Scheda non formattata. Formattare la Scheda nel dispositivo</t>
  </si>
  <si>
    <t>Formattazzione errata</t>
  </si>
  <si>
    <t>Prova</t>
  </si>
  <si>
    <t>Trovato</t>
  </si>
  <si>
    <t>Info Scheda</t>
  </si>
  <si>
    <t>Dati-&gt;Excel</t>
  </si>
  <si>
    <t>Chiudere</t>
  </si>
  <si>
    <t>Lettura Dati</t>
  </si>
  <si>
    <t>Lettore Scheda</t>
  </si>
  <si>
    <t>Interfaccia Seriale</t>
  </si>
  <si>
    <t>Tutti</t>
  </si>
  <si>
    <t>Cancel. Scheda</t>
  </si>
  <si>
    <t>Cerca</t>
  </si>
  <si>
    <t>Lettore Scheda (Scard)</t>
  </si>
  <si>
    <t>Lettore Scheda (PC/SC)</t>
  </si>
  <si>
    <t>Si é verificato un errore interno</t>
  </si>
  <si>
    <t>La scheda non é stata inserita oppure non formattata. Formattare la carta nello strumento di misurazione</t>
  </si>
  <si>
    <t>Installare la versione piú recente del zaioser.dll!</t>
  </si>
  <si>
    <t xml:space="preserve">La Scheda non é inserita </t>
  </si>
  <si>
    <t>Riportare solo nelle statistiche</t>
  </si>
  <si>
    <t>Dati sconosciuti (é stato utilizzato un modello di strumento sbagliato?)</t>
  </si>
  <si>
    <t>Deutsch</t>
  </si>
  <si>
    <t>Einlesen</t>
  </si>
  <si>
    <t>ZFG2000 nicht gefunden. Überprüfen Sie, ob das Gerät eingeschaltet oder angeschlossen ist.</t>
  </si>
  <si>
    <t>Karte nicht gefunden. Bitte legen Sie eine Karte ein.</t>
  </si>
  <si>
    <t>zaioser.dll wurde nicht gefunden.</t>
  </si>
  <si>
    <t>Karte lesen ...</t>
  </si>
  <si>
    <t>Karte:</t>
  </si>
  <si>
    <t>Datensätze</t>
  </si>
  <si>
    <t>Karte nicht lesbar:</t>
  </si>
  <si>
    <t>Rohdaten einlesen</t>
  </si>
  <si>
    <t>Datensatz</t>
  </si>
  <si>
    <t>Fertig</t>
  </si>
  <si>
    <t>Einlesen fehlgeschlagen.</t>
  </si>
  <si>
    <t>Keine Daten vorhanden</t>
  </si>
  <si>
    <t>Rohdaten speichern unter</t>
  </si>
  <si>
    <t>Nicht alle Protokolle wurden angelegt</t>
  </si>
  <si>
    <t>Alle Daten auf der Karte löschen?</t>
  </si>
  <si>
    <t>Die Karte ist nicht formatiert. Bitte formatieren Sie die Karte im Gerät.</t>
  </si>
  <si>
    <t>Formatierung fehlgeschlagen</t>
  </si>
  <si>
    <t>Teste</t>
  </si>
  <si>
    <t>Gefunden</t>
  </si>
  <si>
    <t>Karte lesen</t>
  </si>
  <si>
    <t>Karteninfo</t>
  </si>
  <si>
    <t>Daten-&gt;Excel</t>
  </si>
  <si>
    <t>Schließen</t>
  </si>
  <si>
    <t>Datei lesen</t>
  </si>
  <si>
    <t>Kartenleser</t>
  </si>
  <si>
    <t>ZFG2000 (seriell)</t>
  </si>
  <si>
    <t>ser. Schnittstelle:</t>
  </si>
  <si>
    <t>Alle</t>
  </si>
  <si>
    <t>Karte löschen</t>
  </si>
  <si>
    <t>Suchen</t>
  </si>
  <si>
    <t>Kartenleser (scard)</t>
  </si>
  <si>
    <t>Kartenleser (PC/SC)</t>
  </si>
  <si>
    <t>Es ist ein interner Fehler aufgetreten.</t>
  </si>
  <si>
    <t>Die Karte ist nicht eingelegt oder nicht formatiert. Bitte löschen (formatieren) Sie die Karte im elektronischen Meßgerät.</t>
  </si>
  <si>
    <t>Es ist keine Karte eingelegt.</t>
  </si>
  <si>
    <t>nur in Statistik übernehmen</t>
  </si>
  <si>
    <t>Unbekannte Datensätze (falscher Gerätetyp?).</t>
  </si>
  <si>
    <t>Setzung 
s [mm]</t>
  </si>
  <si>
    <t>Zeit
t [s]</t>
  </si>
  <si>
    <t>Erstbelastung</t>
  </si>
  <si>
    <t>Entlastung</t>
  </si>
  <si>
    <t>Zweitbelastung</t>
  </si>
  <si>
    <t>Ergebnisse</t>
  </si>
  <si>
    <t>Auftraggeber:</t>
  </si>
  <si>
    <t>Vorhaben/Auftrag:</t>
  </si>
  <si>
    <t>Prüftiefe:</t>
  </si>
  <si>
    <t>Schicht:</t>
  </si>
  <si>
    <t>Bemerkungen:</t>
  </si>
  <si>
    <t>Prüfpersonal:</t>
  </si>
  <si>
    <t>Ausrüstung:</t>
  </si>
  <si>
    <t>Datensatz:</t>
  </si>
  <si>
    <t>Versuchsbeginn:</t>
  </si>
  <si>
    <t>Versuchsende:</t>
  </si>
  <si>
    <t>Prüfinstitut:</t>
  </si>
  <si>
    <t>Untergrund</t>
  </si>
  <si>
    <t>Fundationsschicht</t>
  </si>
  <si>
    <t>Tragschicht</t>
  </si>
  <si>
    <r>
      <t>M</t>
    </r>
    <r>
      <rPr>
        <b/>
        <vertAlign val="subscript"/>
        <sz val="8"/>
        <rFont val="Arial"/>
        <family val="2"/>
      </rPr>
      <t xml:space="preserve">E </t>
    </r>
    <r>
      <rPr>
        <b/>
        <sz val="8"/>
        <rFont val="Arial"/>
        <family val="2"/>
      </rPr>
      <t>[MN/m²]</t>
    </r>
  </si>
  <si>
    <r>
      <t>s</t>
    </r>
    <r>
      <rPr>
        <vertAlign val="subscript"/>
        <sz val="8"/>
        <rFont val="Arial"/>
        <family val="2"/>
      </rPr>
      <t>2</t>
    </r>
    <r>
      <rPr>
        <sz val="8"/>
        <rFont val="Arial"/>
        <family val="2"/>
      </rPr>
      <t xml:space="preserve"> [MN/m²]</t>
    </r>
  </si>
  <si>
    <r>
      <t>s</t>
    </r>
    <r>
      <rPr>
        <vertAlign val="subscript"/>
        <sz val="8"/>
        <rFont val="Arial"/>
        <family val="2"/>
      </rPr>
      <t>1</t>
    </r>
    <r>
      <rPr>
        <sz val="8"/>
        <rFont val="Arial"/>
        <family val="2"/>
      </rPr>
      <t xml:space="preserve"> [MN/m²]</t>
    </r>
  </si>
  <si>
    <r>
      <t>M</t>
    </r>
    <r>
      <rPr>
        <b/>
        <vertAlign val="subscript"/>
        <sz val="8"/>
        <rFont val="Arial"/>
        <family val="2"/>
      </rPr>
      <t>E2</t>
    </r>
    <r>
      <rPr>
        <b/>
        <sz val="8"/>
        <rFont val="Arial"/>
        <family val="2"/>
      </rPr>
      <t>/M</t>
    </r>
    <r>
      <rPr>
        <b/>
        <vertAlign val="subscript"/>
        <sz val="8"/>
        <rFont val="Arial"/>
        <family val="2"/>
      </rPr>
      <t>E1</t>
    </r>
    <r>
      <rPr>
        <b/>
        <sz val="8"/>
        <rFont val="Arial"/>
        <family val="2"/>
      </rPr>
      <t>:</t>
    </r>
  </si>
  <si>
    <r>
      <t>s</t>
    </r>
    <r>
      <rPr>
        <sz val="8"/>
        <rFont val="Arial"/>
        <family val="2"/>
      </rPr>
      <t>omax [MN/m²]</t>
    </r>
  </si>
  <si>
    <r>
      <t>E</t>
    </r>
    <r>
      <rPr>
        <b/>
        <vertAlign val="subscript"/>
        <sz val="8"/>
        <rFont val="Arial"/>
        <family val="2"/>
      </rPr>
      <t xml:space="preserve">v </t>
    </r>
    <r>
      <rPr>
        <b/>
        <sz val="8"/>
        <rFont val="Arial"/>
        <family val="2"/>
      </rPr>
      <t>[MN/m²]</t>
    </r>
  </si>
  <si>
    <r>
      <t>E</t>
    </r>
    <r>
      <rPr>
        <b/>
        <vertAlign val="subscript"/>
        <sz val="8"/>
        <rFont val="Arial"/>
        <family val="2"/>
      </rPr>
      <t>v2</t>
    </r>
    <r>
      <rPr>
        <b/>
        <sz val="8"/>
        <rFont val="Arial"/>
        <family val="2"/>
      </rPr>
      <t>/E</t>
    </r>
    <r>
      <rPr>
        <b/>
        <vertAlign val="subscript"/>
        <sz val="8"/>
        <rFont val="Arial"/>
        <family val="2"/>
      </rPr>
      <t>v1:</t>
    </r>
  </si>
  <si>
    <r>
      <t xml:space="preserve">Spannung
</t>
    </r>
    <r>
      <rPr>
        <sz val="8"/>
        <rFont val="Symbol"/>
        <family val="1"/>
        <charset val="2"/>
      </rPr>
      <t>s</t>
    </r>
    <r>
      <rPr>
        <sz val="6"/>
        <rFont val="Arial"/>
        <family val="2"/>
      </rPr>
      <t xml:space="preserve">o </t>
    </r>
    <r>
      <rPr>
        <sz val="8"/>
        <rFont val="Arial"/>
        <family val="2"/>
      </rPr>
      <t>[MN/m²]</t>
    </r>
  </si>
  <si>
    <r>
      <t>a</t>
    </r>
    <r>
      <rPr>
        <vertAlign val="subscript"/>
        <sz val="8"/>
        <rFont val="Arial"/>
        <family val="2"/>
      </rPr>
      <t>0</t>
    </r>
  </si>
  <si>
    <r>
      <t>a</t>
    </r>
    <r>
      <rPr>
        <vertAlign val="subscript"/>
        <sz val="8"/>
        <rFont val="Arial"/>
        <family val="2"/>
      </rPr>
      <t>1</t>
    </r>
  </si>
  <si>
    <r>
      <t>a</t>
    </r>
    <r>
      <rPr>
        <vertAlign val="subscript"/>
        <sz val="8"/>
        <rFont val="Arial"/>
        <family val="2"/>
      </rPr>
      <t>2</t>
    </r>
  </si>
  <si>
    <t>Witterung/Temp.:</t>
  </si>
  <si>
    <r>
      <t xml:space="preserve">Plattendruckversuch </t>
    </r>
    <r>
      <rPr>
        <sz val="9"/>
        <rFont val="Arial"/>
        <family val="2"/>
      </rPr>
      <t>nach SN670317b</t>
    </r>
  </si>
  <si>
    <t>Drittbelastung</t>
  </si>
  <si>
    <t>2. Entlastung</t>
  </si>
  <si>
    <t>2.Entlastung</t>
  </si>
  <si>
    <r>
      <t xml:space="preserve">Plattendruckversuch </t>
    </r>
    <r>
      <rPr>
        <sz val="9"/>
        <rFont val="Arial"/>
        <family val="2"/>
      </rPr>
      <t>nach ÖNORMB4417</t>
    </r>
  </si>
  <si>
    <r>
      <t>s</t>
    </r>
    <r>
      <rPr>
        <vertAlign val="subscript"/>
        <sz val="8"/>
        <rFont val="Arial"/>
        <family val="2"/>
      </rPr>
      <t>omax</t>
    </r>
    <r>
      <rPr>
        <sz val="8"/>
        <rFont val="Arial"/>
        <family val="2"/>
      </rPr>
      <t xml:space="preserve"> [MN/m²]</t>
    </r>
  </si>
  <si>
    <r>
      <t>E</t>
    </r>
    <r>
      <rPr>
        <b/>
        <vertAlign val="subscript"/>
        <sz val="8"/>
        <rFont val="Arial"/>
        <family val="2"/>
      </rPr>
      <t>v3</t>
    </r>
    <r>
      <rPr>
        <b/>
        <sz val="8"/>
        <rFont val="Arial"/>
        <family val="2"/>
      </rPr>
      <t>/E</t>
    </r>
    <r>
      <rPr>
        <b/>
        <vertAlign val="subscript"/>
        <sz val="8"/>
        <rFont val="Arial"/>
        <family val="2"/>
      </rPr>
      <t>v2:</t>
    </r>
  </si>
  <si>
    <r>
      <t xml:space="preserve">Statičen deformacijski modul </t>
    </r>
    <r>
      <rPr>
        <b/>
        <sz val="8"/>
        <rFont val="Arial"/>
        <family val="2"/>
      </rPr>
      <t>po  TSC 06.720</t>
    </r>
  </si>
  <si>
    <t>Vreme / temp.:</t>
  </si>
  <si>
    <t>p</t>
  </si>
  <si>
    <t>q</t>
  </si>
  <si>
    <t>p/2</t>
  </si>
  <si>
    <t>k</t>
  </si>
  <si>
    <t>Please install the newest version of zaioser.dll and/or put it to c:\windows\! This is not required for the new AX01 with SD-Card!</t>
  </si>
  <si>
    <t>Bitte installieren sie die neueste Version der zaioser.dll! Für Geräte mit SD-Karte ist dies aber nicht nötig!</t>
  </si>
  <si>
    <t>Plate load test SB250/TB2000</t>
  </si>
  <si>
    <r>
      <t>M</t>
    </r>
    <r>
      <rPr>
        <vertAlign val="subscript"/>
        <sz val="8"/>
        <rFont val="Arial"/>
        <family val="2"/>
      </rPr>
      <t>1</t>
    </r>
    <r>
      <rPr>
        <sz val="8"/>
        <rFont val="Arial"/>
        <family val="2"/>
      </rPr>
      <t xml:space="preserve">  (MN/m²)</t>
    </r>
  </si>
  <si>
    <r>
      <t>M</t>
    </r>
    <r>
      <rPr>
        <vertAlign val="subscript"/>
        <sz val="8"/>
        <rFont val="Arial"/>
        <family val="2"/>
      </rPr>
      <t>2</t>
    </r>
    <r>
      <rPr>
        <sz val="8"/>
        <rFont val="Arial"/>
        <family val="2"/>
      </rPr>
      <t xml:space="preserve">  (MN/m²)</t>
    </r>
  </si>
  <si>
    <t>Institute:</t>
  </si>
  <si>
    <t>Client:</t>
  </si>
  <si>
    <t>Project:</t>
  </si>
  <si>
    <t>Test depth:</t>
  </si>
  <si>
    <t>Layer:</t>
  </si>
  <si>
    <t>Remarks:</t>
  </si>
  <si>
    <t>Weather/Temp.:</t>
  </si>
  <si>
    <t>Operator:</t>
  </si>
  <si>
    <t>Equipment:</t>
  </si>
  <si>
    <t>Record number:</t>
  </si>
  <si>
    <t>Card number.:</t>
  </si>
  <si>
    <t>Start of test:</t>
  </si>
  <si>
    <t>End of test:</t>
  </si>
  <si>
    <t>Device number:</t>
  </si>
  <si>
    <r>
      <t>Ø</t>
    </r>
    <r>
      <rPr>
        <sz val="10"/>
        <rFont val="Arial"/>
        <family val="2"/>
      </rPr>
      <t>-</t>
    </r>
    <r>
      <rPr>
        <sz val="8"/>
        <rFont val="Arial"/>
        <family val="2"/>
      </rPr>
      <t>Plate:</t>
    </r>
  </si>
  <si>
    <t>Lever ratio:</t>
  </si>
  <si>
    <t>Manufacturer: Anix GmbH, LVDT sensor 15mm, force sensor 100kN</t>
  </si>
  <si>
    <t>first loading</t>
  </si>
  <si>
    <t>Results</t>
  </si>
  <si>
    <t>load interval (kN/m²)</t>
  </si>
  <si>
    <t>first load cycle</t>
  </si>
  <si>
    <t>second load cycle</t>
  </si>
  <si>
    <r>
      <t xml:space="preserve">load
</t>
    </r>
    <r>
      <rPr>
        <sz val="8"/>
        <rFont val="Symbol"/>
        <family val="1"/>
        <charset val="2"/>
      </rPr>
      <t>s</t>
    </r>
    <r>
      <rPr>
        <sz val="6"/>
        <rFont val="Arial"/>
        <family val="2"/>
      </rPr>
      <t xml:space="preserve">o </t>
    </r>
    <r>
      <rPr>
        <sz val="8"/>
        <rFont val="Arial"/>
        <family val="2"/>
      </rPr>
      <t>[MN/m²]</t>
    </r>
  </si>
  <si>
    <t>deflection 
s [mm]</t>
  </si>
  <si>
    <t>time 
t [s]</t>
  </si>
  <si>
    <t>Numero Dati:</t>
  </si>
  <si>
    <t>Numero Scheda:</t>
  </si>
  <si>
    <t>Data (start):</t>
  </si>
  <si>
    <t>Data (stop):</t>
  </si>
  <si>
    <t>Numero Strumento:</t>
  </si>
  <si>
    <t>Plate diameter:</t>
  </si>
  <si>
    <t>Committente:</t>
  </si>
  <si>
    <t>Progetto/Incarico:</t>
  </si>
  <si>
    <t>Quota di prova:</t>
  </si>
  <si>
    <t>Strato:</t>
  </si>
  <si>
    <t>Note:</t>
  </si>
  <si>
    <t>Condizioni Atmosferiche/Temperatura:</t>
  </si>
  <si>
    <t>Operatore:</t>
  </si>
  <si>
    <t>Instituto:</t>
  </si>
  <si>
    <t>second loading</t>
  </si>
  <si>
    <r>
      <t>E</t>
    </r>
    <r>
      <rPr>
        <b/>
        <vertAlign val="subscript"/>
        <sz val="12"/>
        <rFont val="Arial"/>
        <family val="2"/>
      </rPr>
      <t>v2</t>
    </r>
    <r>
      <rPr>
        <b/>
        <sz val="12"/>
        <rFont val="Arial"/>
        <family val="2"/>
      </rPr>
      <t>:</t>
    </r>
  </si>
  <si>
    <t>MN/m²</t>
  </si>
  <si>
    <t>Poisson:</t>
  </si>
  <si>
    <r>
      <t xml:space="preserve">Plate load test   </t>
    </r>
    <r>
      <rPr>
        <sz val="9"/>
        <rFont val="Arial"/>
        <family val="2"/>
      </rPr>
      <t>NFP94-117-1</t>
    </r>
  </si>
  <si>
    <t>Ø-Plate:</t>
  </si>
  <si>
    <t>time
t [s]</t>
  </si>
  <si>
    <t>Load cycle</t>
  </si>
  <si>
    <r>
      <t xml:space="preserve">Plattendruckversuch </t>
    </r>
    <r>
      <rPr>
        <sz val="9"/>
        <rFont val="Arial"/>
        <family val="2"/>
      </rPr>
      <t>nach MSZ2509/3</t>
    </r>
  </si>
  <si>
    <r>
      <t>E</t>
    </r>
    <r>
      <rPr>
        <b/>
        <vertAlign val="subscript"/>
        <sz val="8"/>
        <rFont val="Arial"/>
        <family val="2"/>
      </rPr>
      <t xml:space="preserve"> </t>
    </r>
    <r>
      <rPr>
        <b/>
        <sz val="8"/>
        <rFont val="Arial"/>
        <family val="2"/>
      </rPr>
      <t>[MN/m²]</t>
    </r>
  </si>
  <si>
    <r>
      <t>E</t>
    </r>
    <r>
      <rPr>
        <b/>
        <vertAlign val="subscript"/>
        <sz val="8"/>
        <rFont val="Arial"/>
        <family val="2"/>
      </rPr>
      <t>2</t>
    </r>
    <r>
      <rPr>
        <b/>
        <sz val="8"/>
        <rFont val="Arial"/>
        <family val="2"/>
      </rPr>
      <t>/E</t>
    </r>
    <r>
      <rPr>
        <b/>
        <vertAlign val="subscript"/>
        <sz val="8"/>
        <rFont val="Arial"/>
        <family val="2"/>
      </rPr>
      <t>1:</t>
    </r>
  </si>
  <si>
    <t>Translations</t>
  </si>
  <si>
    <t>Translations (0=off, 1,2,3..=active Language)</t>
  </si>
  <si>
    <t>Plate load test - statistics</t>
  </si>
  <si>
    <t>DIN18134 and TP BF-StB, Teil E1 1993
Equipment: plate load test AX01a
Manufacturer: Anix GmbH</t>
  </si>
  <si>
    <t>Weather/Temperature:</t>
  </si>
  <si>
    <t>Date:</t>
  </si>
  <si>
    <t>Card number:</t>
  </si>
  <si>
    <t>test - no.</t>
  </si>
  <si>
    <t>date</t>
  </si>
  <si>
    <t>time</t>
  </si>
  <si>
    <r>
      <t>s</t>
    </r>
    <r>
      <rPr>
        <vertAlign val="subscript"/>
        <sz val="8"/>
        <rFont val="Arial"/>
        <family val="2"/>
      </rPr>
      <t>1max</t>
    </r>
    <r>
      <rPr>
        <sz val="8"/>
        <rFont val="Arial"/>
        <family val="2"/>
      </rPr>
      <t xml:space="preserve"> [MN/m²]</t>
    </r>
  </si>
  <si>
    <r>
      <t>E</t>
    </r>
    <r>
      <rPr>
        <vertAlign val="subscript"/>
        <sz val="8"/>
        <rFont val="Arial"/>
        <family val="2"/>
      </rPr>
      <t>v1</t>
    </r>
    <r>
      <rPr>
        <sz val="8"/>
        <rFont val="Arial"/>
        <family val="2"/>
      </rPr>
      <t xml:space="preserve"> [MN/m²]</t>
    </r>
  </si>
  <si>
    <r>
      <t>E</t>
    </r>
    <r>
      <rPr>
        <vertAlign val="subscript"/>
        <sz val="8"/>
        <rFont val="Arial"/>
        <family val="2"/>
      </rPr>
      <t>v2</t>
    </r>
    <r>
      <rPr>
        <sz val="8"/>
        <rFont val="Arial"/>
        <family val="2"/>
      </rPr>
      <t xml:space="preserve">  [MN/m²]</t>
    </r>
  </si>
  <si>
    <r>
      <t>E</t>
    </r>
    <r>
      <rPr>
        <vertAlign val="subscript"/>
        <sz val="8"/>
        <rFont val="Arial"/>
        <family val="2"/>
      </rPr>
      <t>v2</t>
    </r>
    <r>
      <rPr>
        <sz val="8"/>
        <rFont val="Arial"/>
        <family val="2"/>
      </rPr>
      <t>/E</t>
    </r>
    <r>
      <rPr>
        <vertAlign val="subscript"/>
        <sz val="8"/>
        <rFont val="Arial"/>
        <family val="2"/>
      </rPr>
      <t>v1</t>
    </r>
  </si>
  <si>
    <t>remarks</t>
  </si>
  <si>
    <t>Results:</t>
  </si>
  <si>
    <t>Arithmetic average of spot-check:</t>
  </si>
  <si>
    <t>Standard deviation:</t>
  </si>
  <si>
    <t>Variation coeffizient:</t>
  </si>
  <si>
    <t>Quality number Q:</t>
  </si>
  <si>
    <t xml:space="preserve">The test (Q&gt;0,88) </t>
  </si>
  <si>
    <t>Berlin</t>
  </si>
  <si>
    <t>No.</t>
  </si>
  <si>
    <t>Deflection 
s [mm]</t>
  </si>
  <si>
    <t>unloading</t>
  </si>
  <si>
    <t>second unloading</t>
  </si>
  <si>
    <t>third loading</t>
  </si>
  <si>
    <t>Actual</t>
  </si>
  <si>
    <t>Nominal</t>
  </si>
  <si>
    <t>Rating</t>
  </si>
  <si>
    <t>remarks:</t>
  </si>
  <si>
    <t>Kippweg Plattenrand:</t>
  </si>
  <si>
    <t>Lon:</t>
  </si>
  <si>
    <t>Lat:</t>
  </si>
  <si>
    <t>AX01, Anix GmbH</t>
  </si>
  <si>
    <t>Tilt:</t>
  </si>
  <si>
    <t>Ax01 Anix GmbH</t>
  </si>
  <si>
    <t>AX01a, Anix GmbH</t>
  </si>
  <si>
    <t>Kippen:</t>
  </si>
  <si>
    <t>Ax01a, Anix GmbH</t>
  </si>
  <si>
    <t>auto load map of GPS position</t>
  </si>
  <si>
    <t>Lade Landkarten automatisch.</t>
  </si>
  <si>
    <t>-</t>
  </si>
  <si>
    <t>Lat</t>
  </si>
  <si>
    <t>Lon</t>
  </si>
  <si>
    <t>Kipp:</t>
  </si>
  <si>
    <t>Anix GmbH, indukt. Wegsensor 15mm, elektron. Kraftsensor 100kN</t>
  </si>
  <si>
    <t>SN 670 317b: 1998</t>
  </si>
  <si>
    <r>
      <t>Plattendruckversuch E</t>
    </r>
    <r>
      <rPr>
        <vertAlign val="subscript"/>
        <sz val="16"/>
        <rFont val="Arial"/>
        <family val="2"/>
      </rPr>
      <t>V</t>
    </r>
    <r>
      <rPr>
        <sz val="16"/>
        <rFont val="Arial"/>
        <family val="2"/>
      </rPr>
      <t xml:space="preserve"> und M</t>
    </r>
    <r>
      <rPr>
        <vertAlign val="subscript"/>
        <sz val="16"/>
        <rFont val="Arial"/>
        <family val="2"/>
      </rPr>
      <t>E</t>
    </r>
  </si>
  <si>
    <t>Auftrag erteilt durch:</t>
  </si>
  <si>
    <t>Objekt:</t>
  </si>
  <si>
    <t>Auftrag vom:</t>
  </si>
  <si>
    <t>Prüfer:</t>
  </si>
  <si>
    <t>Datum</t>
  </si>
  <si>
    <t>Profil</t>
  </si>
  <si>
    <t>Lage</t>
  </si>
  <si>
    <t>Prüfschicht</t>
  </si>
  <si>
    <t>Ist</t>
  </si>
  <si>
    <t>Soll</t>
  </si>
  <si>
    <t>erfüllt</t>
  </si>
  <si>
    <r>
      <t>Soll (M</t>
    </r>
    <r>
      <rPr>
        <vertAlign val="subscript"/>
        <sz val="8"/>
        <rFont val="Arial"/>
        <family val="2"/>
      </rPr>
      <t>E1</t>
    </r>
    <r>
      <rPr>
        <sz val="8"/>
        <rFont val="Arial"/>
        <family val="2"/>
      </rPr>
      <t>) [MN/m²]</t>
    </r>
  </si>
  <si>
    <r>
      <t>Erstbe-lastung E</t>
    </r>
    <r>
      <rPr>
        <vertAlign val="subscript"/>
        <sz val="8"/>
        <rFont val="Arial"/>
        <family val="2"/>
      </rPr>
      <t>V1</t>
    </r>
    <r>
      <rPr>
        <sz val="8"/>
        <rFont val="Arial"/>
        <family val="2"/>
      </rPr>
      <t xml:space="preserve"> [MN/m²]</t>
    </r>
  </si>
  <si>
    <r>
      <t>Zweitbe-lastung E</t>
    </r>
    <r>
      <rPr>
        <vertAlign val="subscript"/>
        <sz val="8"/>
        <rFont val="Arial"/>
        <family val="2"/>
      </rPr>
      <t>V2</t>
    </r>
    <r>
      <rPr>
        <sz val="8"/>
        <rFont val="Arial"/>
        <family val="2"/>
      </rPr>
      <t xml:space="preserve"> [MN/m²]</t>
    </r>
  </si>
  <si>
    <r>
      <t>Verhält-nis E</t>
    </r>
    <r>
      <rPr>
        <vertAlign val="subscript"/>
        <sz val="8"/>
        <rFont val="Arial"/>
        <family val="2"/>
      </rPr>
      <t>V2</t>
    </r>
    <r>
      <rPr>
        <sz val="8"/>
        <rFont val="Arial"/>
        <family val="2"/>
      </rPr>
      <t>/E</t>
    </r>
    <r>
      <rPr>
        <vertAlign val="subscript"/>
        <sz val="8"/>
        <rFont val="Arial"/>
        <family val="2"/>
      </rPr>
      <t>V1</t>
    </r>
  </si>
  <si>
    <r>
      <t>Erstbe-lastung M</t>
    </r>
    <r>
      <rPr>
        <vertAlign val="subscript"/>
        <sz val="8"/>
        <rFont val="Arial"/>
        <family val="2"/>
      </rPr>
      <t>E1</t>
    </r>
    <r>
      <rPr>
        <sz val="8"/>
        <rFont val="Arial"/>
        <family val="2"/>
      </rPr>
      <t xml:space="preserve"> [MN/m²]</t>
    </r>
  </si>
  <si>
    <r>
      <t>Zweitbe-lastung M</t>
    </r>
    <r>
      <rPr>
        <vertAlign val="subscript"/>
        <sz val="8"/>
        <rFont val="Arial"/>
        <family val="2"/>
      </rPr>
      <t>E2</t>
    </r>
    <r>
      <rPr>
        <sz val="8"/>
        <rFont val="Arial"/>
        <family val="2"/>
      </rPr>
      <t xml:space="preserve"> [MN/m²]</t>
    </r>
  </si>
  <si>
    <r>
      <t>Verhält-nis M</t>
    </r>
    <r>
      <rPr>
        <vertAlign val="subscript"/>
        <sz val="8"/>
        <rFont val="Arial"/>
        <family val="2"/>
      </rPr>
      <t>E2</t>
    </r>
    <r>
      <rPr>
        <sz val="8"/>
        <rFont val="Arial"/>
        <family val="2"/>
      </rPr>
      <t>/M</t>
    </r>
    <r>
      <rPr>
        <vertAlign val="subscript"/>
        <sz val="8"/>
        <rFont val="Arial"/>
        <family val="2"/>
      </rPr>
      <t>E1</t>
    </r>
  </si>
  <si>
    <t>Prüfstelle</t>
  </si>
  <si>
    <t>Anforderung
SN640585b:2006</t>
  </si>
  <si>
    <r>
      <t>E</t>
    </r>
    <r>
      <rPr>
        <vertAlign val="subscript"/>
        <sz val="10"/>
        <rFont val="Arial"/>
        <family val="2"/>
      </rPr>
      <t>V</t>
    </r>
  </si>
  <si>
    <r>
      <t>M</t>
    </r>
    <r>
      <rPr>
        <vertAlign val="subscript"/>
        <sz val="10"/>
        <rFont val="Arial"/>
        <family val="2"/>
      </rPr>
      <t>E</t>
    </r>
  </si>
  <si>
    <t>Alle Ergebnisse beziehen sich auf die hier aufgelisteten Messungen.</t>
  </si>
  <si>
    <t>Zusammenstellung der Prüfergebnisse</t>
  </si>
  <si>
    <r>
      <t>M</t>
    </r>
    <r>
      <rPr>
        <vertAlign val="subscript"/>
        <sz val="8"/>
        <rFont val="Arial"/>
        <family val="2"/>
      </rPr>
      <t>E</t>
    </r>
    <r>
      <rPr>
        <sz val="8"/>
        <rFont val="Arial"/>
        <family val="2"/>
      </rPr>
      <t xml:space="preserve"> berechnet für Schichtart:</t>
    </r>
  </si>
  <si>
    <t>Messdatum:</t>
  </si>
  <si>
    <t>E4312-01</t>
  </si>
  <si>
    <t>Prüfbericht</t>
  </si>
  <si>
    <t>Sachbearbeiter:</t>
  </si>
  <si>
    <r>
      <t>E</t>
    </r>
    <r>
      <rPr>
        <b/>
        <vertAlign val="subscript"/>
        <sz val="12"/>
        <rFont val="Arial"/>
        <family val="2"/>
      </rPr>
      <t>v2</t>
    </r>
    <r>
      <rPr>
        <b/>
        <sz val="12"/>
        <rFont val="Arial"/>
        <family val="2"/>
      </rPr>
      <t>/E</t>
    </r>
    <r>
      <rPr>
        <b/>
        <vertAlign val="subscript"/>
        <sz val="12"/>
        <rFont val="Arial"/>
        <family val="2"/>
      </rPr>
      <t>v1</t>
    </r>
    <r>
      <rPr>
        <b/>
        <sz val="12"/>
        <rFont val="Arial"/>
        <family val="2"/>
      </rPr>
      <t>:</t>
    </r>
  </si>
  <si>
    <r>
      <t>E</t>
    </r>
    <r>
      <rPr>
        <b/>
        <vertAlign val="subscript"/>
        <sz val="12"/>
        <rFont val="Arial"/>
        <family val="2"/>
      </rPr>
      <t>v1</t>
    </r>
    <r>
      <rPr>
        <b/>
        <sz val="12"/>
        <rFont val="Arial"/>
        <family val="2"/>
      </rPr>
      <t>:</t>
    </r>
  </si>
  <si>
    <t>Plate load test SVV 15.328</t>
  </si>
  <si>
    <r>
      <t>E</t>
    </r>
    <r>
      <rPr>
        <vertAlign val="subscript"/>
        <sz val="8"/>
        <rFont val="Arial"/>
        <family val="2"/>
      </rPr>
      <t>2</t>
    </r>
    <r>
      <rPr>
        <sz val="8"/>
        <rFont val="Arial"/>
        <family val="2"/>
      </rPr>
      <t xml:space="preserve">  (MN/m²)</t>
    </r>
  </si>
  <si>
    <r>
      <t>E</t>
    </r>
    <r>
      <rPr>
        <b/>
        <vertAlign val="subscript"/>
        <sz val="12"/>
        <rFont val="Arial"/>
        <family val="2"/>
      </rPr>
      <t>1</t>
    </r>
    <r>
      <rPr>
        <b/>
        <sz val="12"/>
        <rFont val="Arial"/>
        <family val="2"/>
      </rPr>
      <t>:</t>
    </r>
  </si>
  <si>
    <r>
      <t>E</t>
    </r>
    <r>
      <rPr>
        <b/>
        <vertAlign val="subscript"/>
        <sz val="12"/>
        <rFont val="Arial"/>
        <family val="2"/>
      </rPr>
      <t>2</t>
    </r>
    <r>
      <rPr>
        <b/>
        <sz val="12"/>
        <rFont val="Arial"/>
        <family val="2"/>
      </rPr>
      <t>:</t>
    </r>
  </si>
  <si>
    <r>
      <t>E</t>
    </r>
    <r>
      <rPr>
        <b/>
        <vertAlign val="subscript"/>
        <sz val="12"/>
        <rFont val="Arial"/>
        <family val="2"/>
      </rPr>
      <t>2</t>
    </r>
    <r>
      <rPr>
        <b/>
        <sz val="12"/>
        <rFont val="Arial"/>
        <family val="2"/>
      </rPr>
      <t>/E</t>
    </r>
    <r>
      <rPr>
        <b/>
        <vertAlign val="subscript"/>
        <sz val="12"/>
        <rFont val="Arial"/>
        <family val="2"/>
      </rPr>
      <t>1</t>
    </r>
    <r>
      <rPr>
        <b/>
        <sz val="12"/>
        <rFont val="Arial"/>
        <family val="2"/>
      </rPr>
      <t>:</t>
    </r>
  </si>
  <si>
    <r>
      <t>E</t>
    </r>
    <r>
      <rPr>
        <vertAlign val="subscript"/>
        <sz val="8"/>
        <rFont val="Arial"/>
        <family val="2"/>
      </rPr>
      <t>2</t>
    </r>
    <r>
      <rPr>
        <sz val="8"/>
        <rFont val="Arial"/>
        <family val="2"/>
      </rPr>
      <t>/E</t>
    </r>
    <r>
      <rPr>
        <vertAlign val="subscript"/>
        <sz val="8"/>
        <rFont val="Arial"/>
        <family val="2"/>
      </rPr>
      <t>1</t>
    </r>
  </si>
  <si>
    <r>
      <t>Alternate E</t>
    </r>
    <r>
      <rPr>
        <vertAlign val="subscript"/>
        <sz val="8"/>
        <rFont val="Arial"/>
        <family val="2"/>
      </rPr>
      <t>2</t>
    </r>
    <r>
      <rPr>
        <sz val="8"/>
        <rFont val="Arial"/>
        <family val="2"/>
      </rPr>
      <t xml:space="preserve"> results</t>
    </r>
  </si>
  <si>
    <t>280814091054</t>
  </si>
  <si>
    <t>Language:</t>
  </si>
  <si>
    <t>Translations for Sheets</t>
  </si>
  <si>
    <t>EN</t>
  </si>
  <si>
    <t>SL</t>
  </si>
  <si>
    <t>IT</t>
  </si>
  <si>
    <t>DE</t>
  </si>
  <si>
    <t>Test-No:</t>
  </si>
  <si>
    <t>Št. preizkusa:</t>
  </si>
  <si>
    <t>N. prova:</t>
  </si>
  <si>
    <t>Prüfungs-Nr:</t>
  </si>
  <si>
    <t>Attachement:</t>
  </si>
  <si>
    <t>Priloga:</t>
  </si>
  <si>
    <t>Allegato:</t>
  </si>
  <si>
    <t>Anlage:</t>
  </si>
  <si>
    <t>Ok</t>
  </si>
  <si>
    <t>izpolnjeno</t>
  </si>
  <si>
    <t>soddisfatto</t>
  </si>
  <si>
    <t>NOT Ok</t>
  </si>
  <si>
    <t>ni izpolnjeno</t>
  </si>
  <si>
    <t>non soddisfatto</t>
  </si>
  <si>
    <t>nicht erfüllt</t>
  </si>
  <si>
    <t>to:</t>
  </si>
  <si>
    <t>do:</t>
  </si>
  <si>
    <t>a:</t>
  </si>
  <si>
    <t>zu:</t>
  </si>
  <si>
    <t>Plate load test DIN18134-</t>
  </si>
  <si>
    <t>Preskus z obremenilno ploščo DIN 18134-</t>
  </si>
  <si>
    <t>Prova di carico su piastra DIN 18134-</t>
  </si>
  <si>
    <t>Plattendruckversuch DIN 18134-</t>
  </si>
  <si>
    <t>Device: PlateLoad Test AX01, Manufacturer: Anix GmbH
Equipment: LVDT 15mm, electronic force sensor 100 kN</t>
  </si>
  <si>
    <t>Preizkusna naprava: ploščni obremenilnik AX01, proizvajalec: Anix GmbH
Oprema: induktivni merilnik pomika 15 mm, elektronski merilnik sile 100 kN</t>
  </si>
  <si>
    <t>Dispositivo: prova di carico su piastra AX01, produttore: Anix GmbH
Attrezzatura: LVDT 15 mm, sensore elettronico di forza 100 kN</t>
  </si>
  <si>
    <t xml:space="preserve">
Prüfgerät: Plattendruckgerät AX01, Hersteller: Anix GmbH
Ausrüstung: induktiver Wegaufnehmer 15 mm, elektronischer Kraftaufnehmer 100 kN
</t>
  </si>
  <si>
    <t>Projekt:</t>
  </si>
  <si>
    <t>Progetto:</t>
  </si>
  <si>
    <t>Bauvorhaben:</t>
  </si>
  <si>
    <t>Date (Start):</t>
  </si>
  <si>
    <t>Datum (začetek):</t>
  </si>
  <si>
    <t>Data (inizio):</t>
  </si>
  <si>
    <t>Datum (Beginn):</t>
  </si>
  <si>
    <t>Date (End):</t>
  </si>
  <si>
    <t>Datum (konec):</t>
  </si>
  <si>
    <t>Data (fine):</t>
  </si>
  <si>
    <t>Equipment number:</t>
  </si>
  <si>
    <t>Številka naprave:</t>
  </si>
  <si>
    <t>Numero apparecchio:</t>
  </si>
  <si>
    <t>Test no. on card:</t>
  </si>
  <si>
    <t>Št. preizkusa na kartici:</t>
  </si>
  <si>
    <t>N. prova sulla scheda:</t>
  </si>
  <si>
    <t>Versuch-Nr auf Karte:</t>
  </si>
  <si>
    <t>Card no:</t>
  </si>
  <si>
    <t>Št. kartice:</t>
  </si>
  <si>
    <t>N. scheda:</t>
  </si>
  <si>
    <t>Weather:</t>
  </si>
  <si>
    <t>Vreme:</t>
  </si>
  <si>
    <t>Meteo:</t>
  </si>
  <si>
    <t>Witterung:</t>
  </si>
  <si>
    <t>Calibration Date:</t>
  </si>
  <si>
    <t>Datum umerjanja:</t>
  </si>
  <si>
    <t>Data di calibrazione:</t>
  </si>
  <si>
    <t>Kalibrierdatum:</t>
  </si>
  <si>
    <t>Previous day:</t>
  </si>
  <si>
    <t>Prejšnji dan:</t>
  </si>
  <si>
    <t>Giorno precedente:</t>
  </si>
  <si>
    <t>Vortag:</t>
  </si>
  <si>
    <t>Measuring point:</t>
  </si>
  <si>
    <t>Merilno mesto:</t>
  </si>
  <si>
    <t>Punto di misura:</t>
  </si>
  <si>
    <t>Messstelle:</t>
  </si>
  <si>
    <t>Plate Ø [mm]:</t>
  </si>
  <si>
    <t>Plošča Ø [mm]:</t>
  </si>
  <si>
    <t>Piastra Ø [mm]:</t>
  </si>
  <si>
    <t>Platten-Ø [mm]:</t>
  </si>
  <si>
    <t>Globina preizkusa:</t>
  </si>
  <si>
    <t>Profondità di prova:</t>
  </si>
  <si>
    <t>Leverage ratio 1 to:</t>
  </si>
  <si>
    <t>Vzvodno razmerje 1 proti:</t>
  </si>
  <si>
    <t>Rapporto di leva 1 a:</t>
  </si>
  <si>
    <t>Hebelverhältnis 1 zu:</t>
  </si>
  <si>
    <t>Test layer:</t>
  </si>
  <si>
    <t>Preizkusna plast:</t>
  </si>
  <si>
    <t>Strato di prova:</t>
  </si>
  <si>
    <t>Prüfschicht:</t>
  </si>
  <si>
    <t>Polynomials</t>
  </si>
  <si>
    <t>Polinomi</t>
  </si>
  <si>
    <t>Polynome</t>
  </si>
  <si>
    <t>First load</t>
  </si>
  <si>
    <t>Primo carico</t>
  </si>
  <si>
    <t>Erstbel.</t>
  </si>
  <si>
    <t>Second load</t>
  </si>
  <si>
    <t>Secondo carico</t>
  </si>
  <si>
    <t>Zweitbel.</t>
  </si>
  <si>
    <t>Third load</t>
  </si>
  <si>
    <t>Tretja obremenitev</t>
  </si>
  <si>
    <t>Terzo carico</t>
  </si>
  <si>
    <t>Drittbel.</t>
  </si>
  <si>
    <t>First load cycle</t>
  </si>
  <si>
    <t>Prvi obremenitveni cikel</t>
  </si>
  <si>
    <t>Primo ciclo di carico</t>
  </si>
  <si>
    <t>Unloading</t>
  </si>
  <si>
    <t>Razbremenitev</t>
  </si>
  <si>
    <t>Scarico</t>
  </si>
  <si>
    <t>Second load cycle</t>
  </si>
  <si>
    <t>Drugi obremenitveni cikel</t>
  </si>
  <si>
    <t>Secondo ciclo di carico</t>
  </si>
  <si>
    <t>2nd Unloading</t>
  </si>
  <si>
    <t>2. razbremenitev</t>
  </si>
  <si>
    <t>2° scarico</t>
  </si>
  <si>
    <t>Third load cycle</t>
  </si>
  <si>
    <t>Tretji obremenitveni cikel</t>
  </si>
  <si>
    <t>Terzo ciclo di carico</t>
  </si>
  <si>
    <t>load level</t>
  </si>
  <si>
    <t>Stopnja obremenitve</t>
  </si>
  <si>
    <t>Livello di carico</t>
  </si>
  <si>
    <t>Last-stufe</t>
  </si>
  <si>
    <t>normal stress</t>
  </si>
  <si>
    <t>Normalna napetost</t>
  </si>
  <si>
    <t>Tensione normale</t>
  </si>
  <si>
    <t>Normal-spannung</t>
  </si>
  <si>
    <t>settlement</t>
  </si>
  <si>
    <t>Posedek</t>
  </si>
  <si>
    <t>Cedimento</t>
  </si>
  <si>
    <t>Setzung</t>
  </si>
  <si>
    <t>Št.</t>
  </si>
  <si>
    <t>N.</t>
  </si>
  <si>
    <t>MN/m2</t>
  </si>
  <si>
    <t>mm</t>
  </si>
  <si>
    <t>maks:</t>
  </si>
  <si>
    <t>max:</t>
  </si>
  <si>
    <t>Longitude:</t>
  </si>
  <si>
    <t>Zemljepisna dolžina:</t>
  </si>
  <si>
    <t>Longitudine:</t>
  </si>
  <si>
    <t>Länge:</t>
  </si>
  <si>
    <t>Latitude:</t>
  </si>
  <si>
    <t>Zemljepisna širina:</t>
  </si>
  <si>
    <t>Latitudine:</t>
  </si>
  <si>
    <t>Breite:</t>
  </si>
  <si>
    <t>UTM:</t>
  </si>
  <si>
    <t>Rezultati:</t>
  </si>
  <si>
    <t>Risultati:</t>
  </si>
  <si>
    <t>Resultate:</t>
  </si>
  <si>
    <t>The requirements are NOT met.</t>
  </si>
  <si>
    <t>Zahteve NISO izpolnjene.</t>
  </si>
  <si>
    <t>I requisiti NON sono soddisfatti.</t>
  </si>
  <si>
    <t>Die Anforderungen werden NICHT erfüllt.</t>
  </si>
  <si>
    <t>The requirements are met.</t>
  </si>
  <si>
    <t>Zahteve so izpolnjene.</t>
  </si>
  <si>
    <t>I requisiti sono soddisfatti.</t>
  </si>
  <si>
    <t>Die Anforderungen werden erfüllt.</t>
  </si>
  <si>
    <t>Ev1
[MN/m²]</t>
  </si>
  <si>
    <t>Ev2
[MN/m²]</t>
  </si>
  <si>
    <t>Ev3
[MN/m²]</t>
  </si>
  <si>
    <t>Ev3/Ev1</t>
  </si>
  <si>
    <t>Nominal:</t>
  </si>
  <si>
    <t>Zahtevano:</t>
  </si>
  <si>
    <t>Richiesto:</t>
  </si>
  <si>
    <t>Soll:</t>
  </si>
  <si>
    <t>Data:</t>
  </si>
  <si>
    <t>Bearbeiter:</t>
  </si>
  <si>
    <t>Stamp/Signature:</t>
  </si>
  <si>
    <t>Žig/podpis:</t>
  </si>
  <si>
    <t>Timbro/firma:</t>
  </si>
  <si>
    <t>Stempel/Unterschrift:</t>
  </si>
  <si>
    <t>Razbremenitev, graf</t>
  </si>
  <si>
    <t>Scarico, grafico</t>
  </si>
  <si>
    <t>Entlastung, graf</t>
  </si>
  <si>
    <t>2. razbremenitev, graf</t>
  </si>
  <si>
    <t>2° scarico, grafico</t>
  </si>
  <si>
    <t>2.Entlastung, graf</t>
  </si>
  <si>
    <t>additionals</t>
  </si>
  <si>
    <t>dodatno</t>
  </si>
  <si>
    <t>ulteriori</t>
  </si>
  <si>
    <t>weiteres</t>
  </si>
  <si>
    <t>Branje kartice</t>
  </si>
  <si>
    <t>Leggi scheda</t>
  </si>
  <si>
    <t>GPS</t>
  </si>
  <si>
    <t>UTM</t>
  </si>
  <si>
    <t>Prevedi</t>
  </si>
  <si>
    <t>Traduci</t>
  </si>
  <si>
    <t>Translate</t>
  </si>
  <si>
    <t>settlement [mm]</t>
  </si>
  <si>
    <t>Posedek [mm]</t>
  </si>
  <si>
    <t>Cedimento [mm]</t>
  </si>
  <si>
    <t>Setzung [mm]</t>
  </si>
  <si>
    <t>normal stress [MN/m²]</t>
  </si>
  <si>
    <t>Normalna napetost [MN/m²]</t>
  </si>
  <si>
    <t>Tensione normale [MN/m²]</t>
  </si>
  <si>
    <t xml:space="preserve">Normalspannung [MN/m²] </t>
  </si>
  <si>
    <t>32 U</t>
  </si>
  <si>
    <t>Google</t>
  </si>
  <si>
    <t>Google teren</t>
  </si>
  <si>
    <t>Google Terrain</t>
  </si>
  <si>
    <t>Google satelit</t>
  </si>
  <si>
    <t>Google Sat</t>
  </si>
  <si>
    <t>OSM Anix</t>
  </si>
  <si>
    <t>Yandex</t>
  </si>
  <si>
    <t>Yandex satelit</t>
  </si>
  <si>
    <t>Yandex Sat</t>
  </si>
  <si>
    <t>Wikimedia</t>
  </si>
  <si>
    <t>Delete</t>
  </si>
  <si>
    <t>Izbriši</t>
  </si>
  <si>
    <t>Elimina</t>
  </si>
  <si>
    <t>Löschen</t>
  </si>
  <si>
    <t>Test report:</t>
  </si>
  <si>
    <t>Poročilo o preizkusu:</t>
  </si>
  <si>
    <t>Rapporto di prova:</t>
  </si>
  <si>
    <t>Prüfbericht:</t>
  </si>
  <si>
    <t>1724_A19</t>
  </si>
  <si>
    <t>Plate load test Ev</t>
  </si>
  <si>
    <t>Preskus z obremenilno ploščo Ev</t>
  </si>
  <si>
    <t>Prova di carico su piastra Ev</t>
  </si>
  <si>
    <t>Plattendruckversuch EV</t>
  </si>
  <si>
    <t>according to DIN18134, test equipment: Anix Ax01a</t>
  </si>
  <si>
    <t>v skladu z DIN 18134, merjeno s preizkusno napravo Anix AX01a</t>
  </si>
  <si>
    <t>secondo DIN 18134, misurato con apparecchio di prova Anix AX01a</t>
  </si>
  <si>
    <t>nach DIN 18134, gemessen mit Prüfgerät Anix AX01a</t>
  </si>
  <si>
    <t>Anix GmbH</t>
  </si>
  <si>
    <t>Commissioned by:</t>
  </si>
  <si>
    <t>Naročil:</t>
  </si>
  <si>
    <t>Incarico conferito da:</t>
  </si>
  <si>
    <t>Object:</t>
  </si>
  <si>
    <t>Oggetto:</t>
  </si>
  <si>
    <t>Anmerkungen:</t>
  </si>
  <si>
    <t>Contract from:</t>
  </si>
  <si>
    <t>Naročilo z dne:</t>
  </si>
  <si>
    <t>Ordine del:</t>
  </si>
  <si>
    <t>Summary of test results</t>
  </si>
  <si>
    <t>Povzetek rezultatov preizkusa</t>
  </si>
  <si>
    <t>Riepilogo dei risultati di prova</t>
  </si>
  <si>
    <t>Zahtevano (EV2) [MPa]:</t>
  </si>
  <si>
    <t>Richiesto (EV2) [MPa]:</t>
  </si>
  <si>
    <t>Soll (EV2) [MPa]:</t>
  </si>
  <si>
    <t>Zahtevano (EV2/EV1) [MPa]:</t>
  </si>
  <si>
    <t>Richiesto (EV2/EV1) [MPa]:</t>
  </si>
  <si>
    <t>Soll (EV2/EV1) [MPa]:</t>
  </si>
  <si>
    <t>Test point</t>
  </si>
  <si>
    <t>Preizkusna točka</t>
  </si>
  <si>
    <t>Punto di prova</t>
  </si>
  <si>
    <t>EV</t>
  </si>
  <si>
    <t>geographical position
(WGS 84, EPSG:3857)</t>
  </si>
  <si>
    <t>geografski položaj
(WGS 84, EPSG:3857)</t>
  </si>
  <si>
    <t>posizione geografica
(WGS 84, EPSG:3857)</t>
  </si>
  <si>
    <t>geografische Position
(WGS 84, EPSG:3857)</t>
  </si>
  <si>
    <t>Ratio</t>
  </si>
  <si>
    <t>Razmerje</t>
  </si>
  <si>
    <t>Rapporto</t>
  </si>
  <si>
    <t>Verhältnis</t>
  </si>
  <si>
    <t>Date</t>
  </si>
  <si>
    <t>Data</t>
  </si>
  <si>
    <t>Latitude</t>
  </si>
  <si>
    <t>Zemljepisna širina</t>
  </si>
  <si>
    <t>Latitudine</t>
  </si>
  <si>
    <t>Breite</t>
  </si>
  <si>
    <t>Longitude</t>
  </si>
  <si>
    <t>Zemljepisna dolžina</t>
  </si>
  <si>
    <t>Longitudine</t>
  </si>
  <si>
    <t>Länge</t>
  </si>
  <si>
    <t>Profile</t>
  </si>
  <si>
    <t>Profilo</t>
  </si>
  <si>
    <t>Location</t>
  </si>
  <si>
    <t>Lokacija</t>
  </si>
  <si>
    <t>Posizione</t>
  </si>
  <si>
    <t>Layer</t>
  </si>
  <si>
    <t>Plast</t>
  </si>
  <si>
    <t>Strato</t>
  </si>
  <si>
    <t>EV1</t>
  </si>
  <si>
    <t>EV2</t>
  </si>
  <si>
    <t>EV2/EV1</t>
  </si>
  <si>
    <t>Requirements fulfilled in total</t>
  </si>
  <si>
    <t>Zahteve skupaj izpolnjene</t>
  </si>
  <si>
    <t>Requisiti complessivamente soddisfatti</t>
  </si>
  <si>
    <t>Anfor.
insg. erfüllt</t>
  </si>
  <si>
    <t>[°]</t>
  </si>
  <si>
    <t>[MPa]</t>
  </si>
  <si>
    <t>General map:</t>
  </si>
  <si>
    <t>Pregledna karta:</t>
  </si>
  <si>
    <t>Mappa generale:</t>
  </si>
  <si>
    <t>Übersichtskarte:</t>
  </si>
  <si>
    <t>Detail map:</t>
  </si>
  <si>
    <t>Podrobna karta:</t>
  </si>
  <si>
    <t>Mappa dettagliata:</t>
  </si>
  <si>
    <t>Detailkarte:</t>
  </si>
  <si>
    <t>Map</t>
  </si>
  <si>
    <t>Zemljevid</t>
  </si>
  <si>
    <t>Mappa</t>
  </si>
  <si>
    <t>Landkarte</t>
  </si>
  <si>
    <t>Update map</t>
  </si>
  <si>
    <t>Posodobi zemljevid</t>
  </si>
  <si>
    <t>Aggiorna mappa</t>
  </si>
  <si>
    <t>Landkarte aktualisieren</t>
  </si>
  <si>
    <t>Requirements:</t>
  </si>
  <si>
    <t>Zahteve:</t>
  </si>
  <si>
    <t>Requisiti:</t>
  </si>
  <si>
    <t>Anforderungen:</t>
  </si>
  <si>
    <t>Deformation module</t>
  </si>
  <si>
    <t>Modul deformacije</t>
  </si>
  <si>
    <t>Modulo di deformazione</t>
  </si>
  <si>
    <t>Verformungsmodul</t>
  </si>
  <si>
    <t>Requi.</t>
  </si>
  <si>
    <t>Zah.</t>
  </si>
  <si>
    <t>Req.</t>
  </si>
  <si>
    <t>Anfor.</t>
  </si>
  <si>
    <t>Update table</t>
  </si>
  <si>
    <t>Posodobi tabelo</t>
  </si>
  <si>
    <t>Aggiorna tabella</t>
  </si>
  <si>
    <t>Tabelle aktualisieren</t>
  </si>
  <si>
    <t>Clear table</t>
  </si>
  <si>
    <t>Izprazni tabelo</t>
  </si>
  <si>
    <t>Svuota tabella</t>
  </si>
  <si>
    <t>Tabelle leeren</t>
  </si>
  <si>
    <t>Print all</t>
  </si>
  <si>
    <t>Natisni vse</t>
  </si>
  <si>
    <t>Stampa tutto</t>
  </si>
  <si>
    <t>Zusammen drucken</t>
  </si>
  <si>
    <t>Summary</t>
  </si>
  <si>
    <t>Pregled</t>
  </si>
  <si>
    <t>Riepilogo</t>
  </si>
  <si>
    <t>Übersicht</t>
  </si>
  <si>
    <t>Karte</t>
  </si>
  <si>
    <t xml:space="preserve">DIN </t>
  </si>
  <si>
    <t>a0:</t>
  </si>
  <si>
    <t>ks [MN/m³]:</t>
  </si>
  <si>
    <t>Plate Bearing Test according to DIN 18134-</t>
  </si>
  <si>
    <t>max plate tilt:</t>
  </si>
  <si>
    <t>Lat.:</t>
  </si>
  <si>
    <t>Lon.:</t>
  </si>
  <si>
    <t>Load
so [MN/m²]</t>
  </si>
  <si>
    <t>s1max [MN/m²]</t>
  </si>
  <si>
    <t>Ev1 [MN/m²]</t>
  </si>
  <si>
    <t>Ev2 [MN/m²]</t>
  </si>
  <si>
    <t>OK</t>
  </si>
  <si>
    <t>failed</t>
  </si>
  <si>
    <t>Ev2/Ev1:</t>
  </si>
  <si>
    <t>Ev3 [MN/m²]</t>
  </si>
  <si>
    <t>Ev3/Ev1:</t>
  </si>
  <si>
    <t>Westergaard ks:</t>
  </si>
  <si>
    <t>MN/m³</t>
  </si>
  <si>
    <t>sks</t>
  </si>
  <si>
    <t>sks korr.</t>
  </si>
  <si>
    <t>s1,25</t>
  </si>
  <si>
    <t>smax</t>
  </si>
  <si>
    <t>read data</t>
  </si>
  <si>
    <t>Clear GPS</t>
  </si>
  <si>
    <t>deflection s [mm]</t>
  </si>
  <si>
    <t>load so [MN/m²]</t>
  </si>
  <si>
    <t>Hersteller Anix GmbH, induktiver Wegaufnehmer 15mm, elektronischer Kraftsensor 100kN</t>
  </si>
  <si>
    <t>Ist-Werte</t>
  </si>
  <si>
    <t>Sollwerte</t>
  </si>
  <si>
    <t>Bewertung</t>
  </si>
  <si>
    <t>Sprache:</t>
  </si>
  <si>
    <t xml:space="preserve">Statischer Plattendruckversuch, Statistische Auswertung </t>
  </si>
  <si>
    <t>Bestimmung des Verformungsmoduls gemäß  DIN18134-2001 und TP BF-StB, Teil E1: "Prüfung auf statistischer Grundlage - Stichprobenprüfpläne -", Ausgabe 1993, Einfachplan - Variablenprüfung
Prüfgerät: Plattendruckgerät AX01
Hersteller: Anix GmbH</t>
  </si>
  <si>
    <t>Plattendruckversuch nach DIN 18134-</t>
  </si>
  <si>
    <t>Spannung
so [MN/m²]</t>
  </si>
  <si>
    <t>Bettungsmodul:</t>
  </si>
  <si>
    <t>Lese SD-Karte</t>
  </si>
  <si>
    <t>so [MN/m²]</t>
  </si>
  <si>
    <t>Preskus s statično obremenilno ploščo po DIN 18134-</t>
  </si>
  <si>
    <t>Prova di carico su piastra secondo DIN 18134-</t>
  </si>
  <si>
    <t>Inštitut:</t>
  </si>
  <si>
    <t>Istituto:</t>
  </si>
  <si>
    <t>Številka zapisa:</t>
  </si>
  <si>
    <t>Numero record:</t>
  </si>
  <si>
    <t>Številka kartice:</t>
  </si>
  <si>
    <t>Numero scheda:</t>
  </si>
  <si>
    <t>Začetek preskusa:</t>
  </si>
  <si>
    <t>Inizio prova:</t>
  </si>
  <si>
    <t>Konec preskusa:</t>
  </si>
  <si>
    <t>Fine prova:</t>
  </si>
  <si>
    <t>Sloj:</t>
  </si>
  <si>
    <t>Numero dispositivo:</t>
  </si>
  <si>
    <t>Ø plošče:</t>
  </si>
  <si>
    <t>Ø piastra:</t>
  </si>
  <si>
    <t>Vreme/temp.:</t>
  </si>
  <si>
    <t>Meteo/temp.:</t>
  </si>
  <si>
    <t>Razmerje vzvoda:</t>
  </si>
  <si>
    <t>Rapporto leva:</t>
  </si>
  <si>
    <t>Maks. nagib plošče:</t>
  </si>
  <si>
    <t>Inclinazione max piastra:</t>
  </si>
  <si>
    <t>Oprema:</t>
  </si>
  <si>
    <t>Attrezzatura:</t>
  </si>
  <si>
    <t>Proizvajalec: Anix GmbH, LVDT senzor 15 mm, senzor sile 100 kN</t>
  </si>
  <si>
    <t>Produttore: Anix GmbH, sensore LVDT 15 mm, sensore di forza 100 kN</t>
  </si>
  <si>
    <t>Zem. šir.:</t>
  </si>
  <si>
    <t>Zem. dol.:</t>
  </si>
  <si>
    <t>Napetost
so [MN/m²]</t>
  </si>
  <si>
    <t>Tensione
so [MN/m²]</t>
  </si>
  <si>
    <t>Posedek 
s [mm]</t>
  </si>
  <si>
    <t>Druga razbremenitev</t>
  </si>
  <si>
    <t>Secondo scarico</t>
  </si>
  <si>
    <t>Risultati</t>
  </si>
  <si>
    <t>Dejanske vrednosti</t>
  </si>
  <si>
    <t>Valori effettivi</t>
  </si>
  <si>
    <t>Nazivne vrednosti</t>
  </si>
  <si>
    <t>Valori nominali</t>
  </si>
  <si>
    <t>Ocena</t>
  </si>
  <si>
    <t>Valutazione</t>
  </si>
  <si>
    <t>V redu</t>
  </si>
  <si>
    <t>Neuspešno</t>
  </si>
  <si>
    <t>Non superato</t>
  </si>
  <si>
    <t>Westergaardov ks:</t>
  </si>
  <si>
    <t>sks kor.</t>
  </si>
  <si>
    <t>sks corr.</t>
  </si>
  <si>
    <t>Parametro</t>
  </si>
  <si>
    <t>Indeks</t>
  </si>
  <si>
    <t>Indice</t>
  </si>
  <si>
    <t>Jezik:</t>
  </si>
  <si>
    <t>Lingua:</t>
  </si>
  <si>
    <t>Diametro piastra:</t>
  </si>
  <si>
    <t>Ampiezza passo:</t>
  </si>
  <si>
    <t>Nagib roba plošče:</t>
  </si>
  <si>
    <t>Inclinazione bordo piastra:</t>
  </si>
  <si>
    <t>Valori limite</t>
  </si>
  <si>
    <t>Curve</t>
  </si>
  <si>
    <t>Preberi podatke</t>
  </si>
  <si>
    <t>Leggi dati</t>
  </si>
  <si>
    <t>Počisti GPS</t>
  </si>
  <si>
    <t>Cancella GPS</t>
  </si>
  <si>
    <t>posedek s [mm]</t>
  </si>
  <si>
    <t>cedimento s [mm]</t>
  </si>
  <si>
    <t>s [mm]</t>
  </si>
  <si>
    <t>obremenitev so [MN/m²]</t>
  </si>
  <si>
    <t>carico so [MN/m²]</t>
  </si>
  <si>
    <t>Ev2/Ev0</t>
  </si>
  <si>
    <t>Ev3/Ev0</t>
  </si>
  <si>
    <t>31 U</t>
  </si>
  <si>
    <t>1724_A18</t>
  </si>
  <si>
    <t>EV2/EV0</t>
  </si>
  <si>
    <t xml:space="preserve">AX01 </t>
  </si>
  <si>
    <t>Hersteller Anix GmbH, induktiver Wegaufnehmer 15mm, elektr. Kraftsensor 100kN</t>
  </si>
  <si>
    <t>File</t>
  </si>
  <si>
    <t>Enter GPS coordinates</t>
  </si>
  <si>
    <t>Cancel</t>
  </si>
  <si>
    <t>Enter UTM coordinates</t>
  </si>
  <si>
    <t>Zone:</t>
  </si>
  <si>
    <t>Northing:</t>
  </si>
  <si>
    <t>Easting:</t>
  </si>
  <si>
    <t>North</t>
  </si>
  <si>
    <t>Datei</t>
  </si>
  <si>
    <t>GPS Koordinaten eingeben</t>
  </si>
  <si>
    <t>UTM Koordinaten eingeben</t>
  </si>
  <si>
    <t>Abbrechen</t>
  </si>
  <si>
    <t>Nord</t>
  </si>
  <si>
    <t>Süd</t>
  </si>
  <si>
    <t>South</t>
  </si>
  <si>
    <t>Nordwert</t>
  </si>
  <si>
    <t>Ostwert</t>
  </si>
  <si>
    <t>Vnesite UTM koordinate</t>
  </si>
  <si>
    <t>Zona:</t>
  </si>
  <si>
    <t>Severni koordinat (Northing):</t>
  </si>
  <si>
    <t>Vzhodni koordinat (Easting):</t>
  </si>
  <si>
    <t>Sever</t>
  </si>
  <si>
    <t>Jug</t>
  </si>
  <si>
    <t>Inserisci coordinate UTM</t>
  </si>
  <si>
    <t>Zona</t>
  </si>
  <si>
    <t>Northing (o: Valore Nord)</t>
  </si>
  <si>
    <t>Easting (o: Valore Est)</t>
  </si>
  <si>
    <t>Sud</t>
  </si>
  <si>
    <t>Datoteka</t>
  </si>
  <si>
    <t>Vnesite GPS koordinate</t>
  </si>
  <si>
    <t>Latituda:</t>
  </si>
  <si>
    <t>Longituda:</t>
  </si>
  <si>
    <t>Prekliči</t>
  </si>
  <si>
    <t>Inserisci coordinate GPS</t>
  </si>
  <si>
    <t>Annulla</t>
  </si>
  <si>
    <t>required minimum quantile Ev2:</t>
  </si>
  <si>
    <t>required maximum quantile Ev2/Ev1:</t>
  </si>
  <si>
    <t>is ok.</t>
  </si>
  <si>
    <t>has failed.</t>
  </si>
  <si>
    <t>gefordertes 
Mindestquantil Ev2:</t>
  </si>
  <si>
    <t>gefordertes 
Höchstquantil Ev2/Ev1:</t>
  </si>
  <si>
    <t>Nr</t>
  </si>
  <si>
    <t>Zeit</t>
  </si>
  <si>
    <t>Bemerkungen</t>
  </si>
  <si>
    <t>Arithmetisches Mittel der Stichprobe:</t>
  </si>
  <si>
    <t>Standardabweichung:</t>
  </si>
  <si>
    <t>Variationskoeffizient:</t>
  </si>
  <si>
    <t>Qualitätszahl Q:</t>
  </si>
  <si>
    <t xml:space="preserve">Die Prüfkriterien (Q&gt;0,88) sind </t>
  </si>
  <si>
    <t>AX01</t>
  </si>
  <si>
    <t>Wetter/Temperatur:</t>
  </si>
  <si>
    <r>
      <t>gefordertes 
Mindestquantil E</t>
    </r>
    <r>
      <rPr>
        <vertAlign val="subscript"/>
        <sz val="8"/>
        <rFont val="Arial"/>
        <family val="2"/>
      </rPr>
      <t>v2</t>
    </r>
    <r>
      <rPr>
        <sz val="8"/>
        <rFont val="Arial"/>
        <family val="2"/>
      </rPr>
      <t>:</t>
    </r>
  </si>
  <si>
    <r>
      <t>gefordertes 
Höchstquantil E</t>
    </r>
    <r>
      <rPr>
        <vertAlign val="subscript"/>
        <sz val="8"/>
        <rFont val="Arial"/>
        <family val="2"/>
      </rPr>
      <t>v2</t>
    </r>
    <r>
      <rPr>
        <sz val="8"/>
        <rFont val="Arial"/>
        <family val="2"/>
      </rPr>
      <t>/E</t>
    </r>
    <r>
      <rPr>
        <vertAlign val="subscript"/>
        <sz val="8"/>
        <rFont val="Arial"/>
        <family val="2"/>
      </rPr>
      <t>v1</t>
    </r>
    <r>
      <rPr>
        <sz val="8"/>
        <rFont val="Arial"/>
        <family val="2"/>
      </rPr>
      <t>:</t>
    </r>
  </si>
  <si>
    <t>erfüllt.</t>
  </si>
  <si>
    <t>nicht erfüllt.</t>
  </si>
  <si>
    <r>
      <t>E</t>
    </r>
    <r>
      <rPr>
        <b/>
        <vertAlign val="subscript"/>
        <sz val="10"/>
        <rFont val="Arial"/>
        <family val="2"/>
      </rPr>
      <t xml:space="preserve">v3 </t>
    </r>
    <r>
      <rPr>
        <b/>
        <sz val="10"/>
        <rFont val="Arial"/>
        <family val="2"/>
      </rPr>
      <t>[MN/m²]</t>
    </r>
  </si>
  <si>
    <r>
      <t>E</t>
    </r>
    <r>
      <rPr>
        <b/>
        <vertAlign val="subscript"/>
        <sz val="10"/>
        <rFont val="Arial"/>
        <family val="2"/>
      </rPr>
      <t>v3</t>
    </r>
    <r>
      <rPr>
        <b/>
        <sz val="10"/>
        <rFont val="Arial"/>
        <family val="2"/>
      </rPr>
      <t>/E</t>
    </r>
    <r>
      <rPr>
        <b/>
        <vertAlign val="subscript"/>
        <sz val="10"/>
        <rFont val="Arial"/>
        <family val="2"/>
      </rPr>
      <t>v1: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</si>
</sst>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7">
    <numFmt numFmtId="164" formatCode="d/m/yy\ h:mm"/>
    <numFmt numFmtId="165" formatCode="\1\:0.00"/>
    <numFmt numFmtId="166" formatCode="General\ \m\m"/>
    <numFmt numFmtId="167" formatCode="#,##0.0000\ _D_M"/>
    <numFmt numFmtId="168" formatCode="0.0000"/>
    <numFmt numFmtId="169" formatCode="0.0"/>
    <numFmt numFmtId="170" formatCode="0.000"/>
    <numFmt numFmtId="171" formatCode="\#@"/>
    <numFmt numFmtId="172" formatCode="\#General"/>
    <numFmt numFmtId="173" formatCode="0.0%"/>
    <numFmt numFmtId="174" formatCode="d/m/yy"/>
    <numFmt numFmtId="175" formatCode="General\ \M\N\/\m\²"/>
    <numFmt numFmtId="176" formatCode="0.00000"/>
    <numFmt numFmtId="177" formatCode="0.00&quot; mm&quot;"/>
    <numFmt numFmtId="178" formatCode="0.00\ &quot;mm&quot;"/>
    <numFmt numFmtId="179" formatCode="0.0000000\°"/>
    <numFmt numFmtId="180" formatCode="0.00\ \m\m"/>
  </numFmts>
  <fonts count="26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8"/>
      <name val="Arial"/>
      <family val="2"/>
    </font>
    <font>
      <sz val="8"/>
      <name val="Symbol"/>
      <family val="1"/>
      <charset val="2"/>
    </font>
    <font>
      <sz val="8"/>
      <name val="Arial"/>
      <family val="2"/>
    </font>
    <font>
      <sz val="6"/>
      <name val="Arial"/>
      <family val="2"/>
    </font>
    <font>
      <b/>
      <sz val="12"/>
      <name val="Arial"/>
      <family val="2"/>
    </font>
    <font>
      <b/>
      <sz val="8"/>
      <name val="Arial"/>
      <family val="2"/>
    </font>
    <font>
      <sz val="7"/>
      <name val="Arial"/>
      <family val="2"/>
    </font>
    <font>
      <vertAlign val="subscript"/>
      <sz val="8"/>
      <name val="Arial"/>
      <family val="2"/>
    </font>
    <font>
      <sz val="12"/>
      <name val="Arial"/>
      <family val="2"/>
    </font>
    <font>
      <b/>
      <vertAlign val="subscript"/>
      <sz val="10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vertAlign val="subscript"/>
      <sz val="8"/>
      <name val="Arial"/>
      <family val="2"/>
    </font>
    <font>
      <b/>
      <vertAlign val="subscript"/>
      <sz val="12"/>
      <name val="Arial"/>
      <family val="2"/>
    </font>
    <font>
      <sz val="10"/>
      <color rgb="FF000000"/>
      <name val="Arial"/>
      <family val="2"/>
    </font>
    <font>
      <sz val="10"/>
      <color theme="0"/>
      <name val="Arial"/>
      <family val="2"/>
    </font>
    <font>
      <sz val="16"/>
      <name val="Arial"/>
      <family val="2"/>
    </font>
    <font>
      <vertAlign val="subscript"/>
      <sz val="16"/>
      <name val="Arial"/>
      <family val="2"/>
    </font>
    <font>
      <vertAlign val="subscript"/>
      <sz val="10"/>
      <name val="Arial"/>
      <family val="2"/>
    </font>
    <font>
      <b/>
      <sz val="9"/>
      <color indexed="81"/>
      <name val="Segoe UI"/>
      <family val="2"/>
    </font>
    <font>
      <sz val="11"/>
      <color theme="1"/>
      <name val="Calibri"/>
      <family val="2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/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7">
    <xf numFmtId="0" fontId="0" fillId="0" borderId="0"/>
    <xf numFmtId="0" fontId="3" fillId="0" borderId="0"/>
    <xf numFmtId="0" fontId="16" fillId="0" borderId="0"/>
    <xf numFmtId="0" fontId="25" fillId="0" borderId="0"/>
    <xf numFmtId="0" fontId="25" fillId="0" borderId="0"/>
    <xf numFmtId="0" fontId="2" fillId="0" borderId="0"/>
    <xf numFmtId="0" fontId="25" fillId="0" borderId="0"/>
  </cellStyleXfs>
  <cellXfs count="313">
    <xf numFmtId="0" fontId="0" fillId="0" borderId="0" xfId="0"/>
    <xf numFmtId="0" fontId="5" fillId="0" borderId="0" xfId="0" applyFont="1" applyAlignment="1">
      <alignment horizontal="right"/>
    </xf>
    <xf numFmtId="0" fontId="5" fillId="0" borderId="0" xfId="0" applyFont="1"/>
    <xf numFmtId="0" fontId="5" fillId="0" borderId="0" xfId="0" applyFont="1" applyAlignment="1">
      <alignment horizontal="center"/>
    </xf>
    <xf numFmtId="0" fontId="5" fillId="0" borderId="0" xfId="0" applyFont="1" applyAlignment="1">
      <alignment horizontal="left"/>
    </xf>
    <xf numFmtId="0" fontId="6" fillId="0" borderId="0" xfId="0" applyFont="1"/>
    <xf numFmtId="168" fontId="5" fillId="0" borderId="1" xfId="0" applyNumberFormat="1" applyFont="1" applyBorder="1" applyAlignment="1">
      <alignment horizontal="center"/>
    </xf>
    <xf numFmtId="0" fontId="7" fillId="0" borderId="0" xfId="0" applyFont="1" applyAlignment="1">
      <alignment horizontal="right"/>
    </xf>
    <xf numFmtId="0" fontId="7" fillId="0" borderId="0" xfId="0" applyFont="1"/>
    <xf numFmtId="0" fontId="7" fillId="0" borderId="0" xfId="0" applyFont="1" applyAlignment="1">
      <alignment horizontal="right" vertical="center"/>
    </xf>
    <xf numFmtId="0" fontId="7" fillId="0" borderId="0" xfId="0" applyFont="1" applyAlignment="1">
      <alignment horizontal="left" vertical="center" wrapText="1"/>
    </xf>
    <xf numFmtId="171" fontId="7" fillId="0" borderId="0" xfId="0" applyNumberFormat="1" applyFont="1" applyAlignment="1">
      <alignment horizontal="left" vertical="center"/>
    </xf>
    <xf numFmtId="172" fontId="7" fillId="0" borderId="0" xfId="0" applyNumberFormat="1" applyFont="1" applyAlignment="1">
      <alignment horizontal="left" vertical="center"/>
    </xf>
    <xf numFmtId="166" fontId="7" fillId="0" borderId="0" xfId="0" applyNumberFormat="1" applyFont="1" applyAlignment="1">
      <alignment horizontal="left" vertical="center"/>
    </xf>
    <xf numFmtId="14" fontId="7" fillId="0" borderId="0" xfId="0" applyNumberFormat="1" applyFont="1"/>
    <xf numFmtId="20" fontId="7" fillId="0" borderId="0" xfId="0" applyNumberFormat="1" applyFont="1"/>
    <xf numFmtId="170" fontId="7" fillId="0" borderId="0" xfId="0" applyNumberFormat="1" applyFont="1"/>
    <xf numFmtId="169" fontId="7" fillId="0" borderId="0" xfId="0" applyNumberFormat="1" applyFont="1"/>
    <xf numFmtId="0" fontId="7" fillId="0" borderId="2" xfId="0" applyFont="1" applyBorder="1"/>
    <xf numFmtId="0" fontId="7" fillId="0" borderId="3" xfId="0" applyFont="1" applyBorder="1"/>
    <xf numFmtId="0" fontId="7" fillId="0" borderId="4" xfId="0" applyFont="1" applyBorder="1" applyAlignment="1">
      <alignment horizontal="center"/>
    </xf>
    <xf numFmtId="0" fontId="7" fillId="0" borderId="5" xfId="0" applyFont="1" applyBorder="1" applyAlignment="1">
      <alignment horizontal="center"/>
    </xf>
    <xf numFmtId="0" fontId="7" fillId="0" borderId="6" xfId="0" applyFont="1" applyBorder="1" applyAlignment="1">
      <alignment horizontal="center"/>
    </xf>
    <xf numFmtId="0" fontId="7" fillId="0" borderId="7" xfId="0" applyFont="1" applyBorder="1" applyAlignment="1">
      <alignment horizontal="center"/>
    </xf>
    <xf numFmtId="0" fontId="7" fillId="0" borderId="8" xfId="0" applyFont="1" applyBorder="1" applyAlignment="1">
      <alignment horizontal="center"/>
    </xf>
    <xf numFmtId="0" fontId="7" fillId="0" borderId="9" xfId="0" applyFont="1" applyBorder="1" applyAlignment="1">
      <alignment horizontal="center"/>
    </xf>
    <xf numFmtId="0" fontId="7" fillId="0" borderId="10" xfId="0" applyFont="1" applyBorder="1" applyAlignment="1">
      <alignment horizontal="center"/>
    </xf>
    <xf numFmtId="0" fontId="7" fillId="0" borderId="11" xfId="0" applyFont="1" applyBorder="1" applyAlignment="1">
      <alignment horizontal="center"/>
    </xf>
    <xf numFmtId="0" fontId="7" fillId="0" borderId="12" xfId="0" applyFont="1" applyBorder="1" applyAlignment="1">
      <alignment horizontal="center"/>
    </xf>
    <xf numFmtId="0" fontId="7" fillId="0" borderId="13" xfId="0" applyFont="1" applyBorder="1" applyAlignment="1">
      <alignment horizontal="center"/>
    </xf>
    <xf numFmtId="20" fontId="7" fillId="0" borderId="15" xfId="0" applyNumberFormat="1" applyFont="1" applyBorder="1" applyAlignment="1">
      <alignment horizontal="center"/>
    </xf>
    <xf numFmtId="14" fontId="7" fillId="0" borderId="16" xfId="0" applyNumberFormat="1" applyFont="1" applyBorder="1" applyAlignment="1">
      <alignment horizontal="center"/>
    </xf>
    <xf numFmtId="20" fontId="7" fillId="0" borderId="17" xfId="0" applyNumberFormat="1" applyFont="1" applyBorder="1" applyAlignment="1">
      <alignment horizontal="center"/>
    </xf>
    <xf numFmtId="170" fontId="7" fillId="0" borderId="18" xfId="0" applyNumberFormat="1" applyFont="1" applyBorder="1" applyAlignment="1">
      <alignment horizontal="center"/>
    </xf>
    <xf numFmtId="170" fontId="7" fillId="0" borderId="16" xfId="0" applyNumberFormat="1" applyFont="1" applyBorder="1" applyAlignment="1">
      <alignment horizontal="center"/>
    </xf>
    <xf numFmtId="0" fontId="7" fillId="0" borderId="19" xfId="0" applyFont="1" applyBorder="1" applyAlignment="1">
      <alignment horizontal="left" wrapText="1"/>
    </xf>
    <xf numFmtId="0" fontId="7" fillId="0" borderId="20" xfId="0" applyFont="1" applyBorder="1" applyAlignment="1">
      <alignment horizontal="left" wrapText="1"/>
    </xf>
    <xf numFmtId="174" fontId="7" fillId="0" borderId="0" xfId="0" applyNumberFormat="1" applyFont="1" applyAlignment="1">
      <alignment horizontal="left" vertical="center"/>
    </xf>
    <xf numFmtId="0" fontId="10" fillId="0" borderId="0" xfId="0" applyFont="1"/>
    <xf numFmtId="14" fontId="7" fillId="0" borderId="1" xfId="0" applyNumberFormat="1" applyFont="1" applyBorder="1" applyAlignment="1">
      <alignment horizontal="center"/>
    </xf>
    <xf numFmtId="0" fontId="7" fillId="0" borderId="0" xfId="0" applyFont="1" applyAlignment="1">
      <alignment horizontal="left"/>
    </xf>
    <xf numFmtId="49" fontId="5" fillId="0" borderId="0" xfId="0" applyNumberFormat="1" applyFont="1" applyAlignment="1">
      <alignment horizontal="right"/>
    </xf>
    <xf numFmtId="0" fontId="5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 wrapText="1"/>
    </xf>
    <xf numFmtId="0" fontId="5" fillId="0" borderId="1" xfId="0" applyFont="1" applyBorder="1" applyAlignment="1">
      <alignment horizontal="left"/>
    </xf>
    <xf numFmtId="2" fontId="5" fillId="0" borderId="1" xfId="0" applyNumberFormat="1" applyFont="1" applyBorder="1" applyAlignment="1">
      <alignment horizontal="center"/>
    </xf>
    <xf numFmtId="167" fontId="5" fillId="0" borderId="1" xfId="0" applyNumberFormat="1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168" fontId="7" fillId="0" borderId="1" xfId="0" applyNumberFormat="1" applyFont="1" applyBorder="1" applyAlignment="1">
      <alignment horizontal="center"/>
    </xf>
    <xf numFmtId="2" fontId="7" fillId="0" borderId="1" xfId="0" applyNumberFormat="1" applyFont="1" applyBorder="1" applyAlignment="1">
      <alignment horizontal="center"/>
    </xf>
    <xf numFmtId="169" fontId="7" fillId="0" borderId="1" xfId="0" applyNumberFormat="1" applyFont="1" applyBorder="1" applyAlignment="1">
      <alignment horizontal="center"/>
    </xf>
    <xf numFmtId="165" fontId="5" fillId="0" borderId="0" xfId="0" applyNumberFormat="1" applyFont="1" applyAlignment="1">
      <alignment horizontal="right"/>
    </xf>
    <xf numFmtId="14" fontId="5" fillId="0" borderId="0" xfId="0" applyNumberFormat="1" applyFont="1"/>
    <xf numFmtId="20" fontId="5" fillId="0" borderId="0" xfId="0" applyNumberFormat="1" applyFont="1"/>
    <xf numFmtId="22" fontId="5" fillId="0" borderId="0" xfId="0" applyNumberFormat="1" applyFont="1"/>
    <xf numFmtId="164" fontId="5" fillId="0" borderId="0" xfId="0" applyNumberFormat="1" applyFont="1" applyAlignment="1">
      <alignment horizontal="right"/>
    </xf>
    <xf numFmtId="14" fontId="7" fillId="0" borderId="7" xfId="0" applyNumberFormat="1" applyFont="1" applyBorder="1" applyAlignment="1">
      <alignment horizontal="center"/>
    </xf>
    <xf numFmtId="0" fontId="7" fillId="0" borderId="21" xfId="0" applyFont="1" applyBorder="1" applyAlignment="1">
      <alignment horizontal="center"/>
    </xf>
    <xf numFmtId="0" fontId="6" fillId="0" borderId="10" xfId="0" applyFont="1" applyBorder="1" applyAlignment="1">
      <alignment horizontal="center"/>
    </xf>
    <xf numFmtId="2" fontId="10" fillId="0" borderId="0" xfId="0" applyNumberFormat="1" applyFont="1" applyAlignment="1">
      <alignment horizontal="center"/>
    </xf>
    <xf numFmtId="2" fontId="7" fillId="0" borderId="0" xfId="0" applyNumberFormat="1" applyFont="1" applyAlignment="1">
      <alignment horizontal="center"/>
    </xf>
    <xf numFmtId="173" fontId="7" fillId="0" borderId="0" xfId="0" applyNumberFormat="1" applyFont="1" applyAlignment="1">
      <alignment horizontal="center"/>
    </xf>
    <xf numFmtId="175" fontId="7" fillId="0" borderId="0" xfId="0" applyNumberFormat="1" applyFont="1" applyAlignment="1">
      <alignment horizontal="left" vertical="center"/>
    </xf>
    <xf numFmtId="0" fontId="7" fillId="0" borderId="0" xfId="0" applyFont="1" applyAlignment="1">
      <alignment horizontal="left" vertical="center"/>
    </xf>
    <xf numFmtId="170" fontId="7" fillId="0" borderId="22" xfId="0" applyNumberFormat="1" applyFont="1" applyBorder="1" applyAlignment="1">
      <alignment horizontal="center"/>
    </xf>
    <xf numFmtId="0" fontId="7" fillId="0" borderId="0" xfId="0" applyFont="1" applyAlignment="1">
      <alignment horizontal="center"/>
    </xf>
    <xf numFmtId="170" fontId="7" fillId="0" borderId="0" xfId="0" applyNumberFormat="1" applyFont="1" applyAlignment="1">
      <alignment horizontal="center"/>
    </xf>
    <xf numFmtId="170" fontId="7" fillId="0" borderId="23" xfId="0" applyNumberFormat="1" applyFont="1" applyBorder="1" applyAlignment="1">
      <alignment horizontal="center"/>
    </xf>
    <xf numFmtId="168" fontId="7" fillId="0" borderId="24" xfId="0" applyNumberFormat="1" applyFont="1" applyBorder="1" applyAlignment="1">
      <alignment horizontal="center"/>
    </xf>
    <xf numFmtId="165" fontId="7" fillId="0" borderId="0" xfId="0" applyNumberFormat="1" applyFont="1" applyAlignment="1">
      <alignment horizontal="left" vertical="center"/>
    </xf>
    <xf numFmtId="0" fontId="6" fillId="0" borderId="0" xfId="0" applyFont="1" applyAlignment="1">
      <alignment horizontal="right"/>
    </xf>
    <xf numFmtId="168" fontId="7" fillId="0" borderId="25" xfId="0" applyNumberFormat="1" applyFont="1" applyBorder="1" applyAlignment="1">
      <alignment horizontal="center"/>
    </xf>
    <xf numFmtId="170" fontId="7" fillId="0" borderId="25" xfId="0" applyNumberFormat="1" applyFont="1" applyBorder="1" applyAlignment="1">
      <alignment horizontal="center"/>
    </xf>
    <xf numFmtId="169" fontId="7" fillId="0" borderId="25" xfId="0" applyNumberFormat="1" applyFont="1" applyBorder="1" applyAlignment="1">
      <alignment horizontal="center"/>
    </xf>
    <xf numFmtId="1" fontId="5" fillId="0" borderId="25" xfId="0" applyNumberFormat="1" applyFont="1" applyBorder="1" applyAlignment="1">
      <alignment horizontal="center"/>
    </xf>
    <xf numFmtId="1" fontId="5" fillId="0" borderId="26" xfId="0" applyNumberFormat="1" applyFont="1" applyBorder="1" applyAlignment="1">
      <alignment horizontal="center"/>
    </xf>
    <xf numFmtId="2" fontId="4" fillId="0" borderId="25" xfId="0" applyNumberFormat="1" applyFont="1" applyBorder="1" applyAlignment="1">
      <alignment horizontal="center"/>
    </xf>
    <xf numFmtId="0" fontId="6" fillId="0" borderId="27" xfId="0" applyFont="1" applyBorder="1"/>
    <xf numFmtId="0" fontId="7" fillId="0" borderId="28" xfId="0" applyFont="1" applyBorder="1"/>
    <xf numFmtId="0" fontId="7" fillId="0" borderId="27" xfId="0" applyFont="1" applyBorder="1"/>
    <xf numFmtId="169" fontId="4" fillId="0" borderId="25" xfId="0" applyNumberFormat="1" applyFont="1" applyBorder="1" applyAlignment="1">
      <alignment horizontal="center"/>
    </xf>
    <xf numFmtId="2" fontId="4" fillId="0" borderId="26" xfId="0" applyNumberFormat="1" applyFont="1" applyBorder="1" applyAlignment="1">
      <alignment horizontal="center"/>
    </xf>
    <xf numFmtId="0" fontId="16" fillId="0" borderId="0" xfId="0" applyFont="1"/>
    <xf numFmtId="0" fontId="7" fillId="0" borderId="29" xfId="0" applyFont="1" applyBorder="1" applyAlignment="1">
      <alignment horizontal="center"/>
    </xf>
    <xf numFmtId="0" fontId="7" fillId="0" borderId="0" xfId="0" applyFont="1" applyAlignment="1">
      <alignment horizontal="left" indent="1"/>
    </xf>
    <xf numFmtId="49" fontId="7" fillId="0" borderId="0" xfId="0" applyNumberFormat="1" applyFont="1" applyAlignment="1">
      <alignment horizontal="left"/>
    </xf>
    <xf numFmtId="164" fontId="7" fillId="0" borderId="0" xfId="0" applyNumberFormat="1" applyFont="1" applyAlignment="1">
      <alignment horizontal="left"/>
    </xf>
    <xf numFmtId="166" fontId="7" fillId="0" borderId="0" xfId="0" applyNumberFormat="1" applyFont="1" applyAlignment="1">
      <alignment horizontal="left"/>
    </xf>
    <xf numFmtId="165" fontId="7" fillId="0" borderId="0" xfId="0" applyNumberFormat="1" applyFont="1" applyAlignment="1">
      <alignment horizontal="left"/>
    </xf>
    <xf numFmtId="0" fontId="11" fillId="0" borderId="0" xfId="0" applyFont="1" applyAlignment="1">
      <alignment wrapText="1"/>
    </xf>
    <xf numFmtId="0" fontId="7" fillId="0" borderId="29" xfId="0" applyFont="1" applyBorder="1"/>
    <xf numFmtId="0" fontId="7" fillId="0" borderId="1" xfId="0" applyFont="1" applyBorder="1" applyAlignment="1">
      <alignment horizontal="center" vertical="top" wrapText="1"/>
    </xf>
    <xf numFmtId="0" fontId="7" fillId="0" borderId="30" xfId="0" applyFont="1" applyBorder="1" applyAlignment="1">
      <alignment horizontal="center"/>
    </xf>
    <xf numFmtId="168" fontId="7" fillId="0" borderId="30" xfId="0" applyNumberFormat="1" applyFont="1" applyBorder="1" applyAlignment="1">
      <alignment horizontal="center"/>
    </xf>
    <xf numFmtId="2" fontId="7" fillId="0" borderId="30" xfId="0" applyNumberFormat="1" applyFont="1" applyBorder="1" applyAlignment="1">
      <alignment horizontal="center"/>
    </xf>
    <xf numFmtId="0" fontId="7" fillId="0" borderId="31" xfId="0" applyFont="1" applyBorder="1"/>
    <xf numFmtId="0" fontId="7" fillId="0" borderId="32" xfId="0" applyFont="1" applyBorder="1" applyAlignment="1">
      <alignment horizontal="center"/>
    </xf>
    <xf numFmtId="2" fontId="7" fillId="0" borderId="32" xfId="0" applyNumberFormat="1" applyFont="1" applyBorder="1" applyAlignment="1">
      <alignment horizontal="center"/>
    </xf>
    <xf numFmtId="176" fontId="7" fillId="0" borderId="33" xfId="0" applyNumberFormat="1" applyFont="1" applyBorder="1" applyAlignment="1">
      <alignment horizontal="center"/>
    </xf>
    <xf numFmtId="176" fontId="7" fillId="0" borderId="34" xfId="0" applyNumberFormat="1" applyFont="1" applyBorder="1" applyAlignment="1">
      <alignment horizontal="center"/>
    </xf>
    <xf numFmtId="176" fontId="7" fillId="0" borderId="35" xfId="0" applyNumberFormat="1" applyFont="1" applyBorder="1" applyAlignment="1">
      <alignment horizontal="center"/>
    </xf>
    <xf numFmtId="176" fontId="7" fillId="0" borderId="36" xfId="0" applyNumberFormat="1" applyFont="1" applyBorder="1" applyAlignment="1">
      <alignment horizontal="center"/>
    </xf>
    <xf numFmtId="176" fontId="7" fillId="0" borderId="30" xfId="0" applyNumberFormat="1" applyFont="1" applyBorder="1" applyAlignment="1">
      <alignment horizontal="center"/>
    </xf>
    <xf numFmtId="176" fontId="7" fillId="0" borderId="37" xfId="0" applyNumberFormat="1" applyFont="1" applyBorder="1" applyAlignment="1">
      <alignment horizontal="center"/>
    </xf>
    <xf numFmtId="0" fontId="7" fillId="0" borderId="34" xfId="0" applyFont="1" applyBorder="1" applyAlignment="1">
      <alignment horizontal="center"/>
    </xf>
    <xf numFmtId="0" fontId="7" fillId="0" borderId="36" xfId="0" applyFont="1" applyBorder="1" applyAlignment="1">
      <alignment horizontal="center"/>
    </xf>
    <xf numFmtId="0" fontId="7" fillId="0" borderId="37" xfId="0" applyFont="1" applyBorder="1" applyAlignment="1">
      <alignment horizontal="center"/>
    </xf>
    <xf numFmtId="0" fontId="4" fillId="0" borderId="29" xfId="0" applyFont="1" applyBorder="1"/>
    <xf numFmtId="0" fontId="16" fillId="0" borderId="38" xfId="0" applyFont="1" applyBorder="1"/>
    <xf numFmtId="0" fontId="7" fillId="0" borderId="15" xfId="0" applyFont="1" applyBorder="1" applyAlignment="1">
      <alignment horizontal="center"/>
    </xf>
    <xf numFmtId="0" fontId="6" fillId="0" borderId="39" xfId="0" applyFont="1" applyBorder="1" applyAlignment="1">
      <alignment horizontal="left" wrapText="1"/>
    </xf>
    <xf numFmtId="170" fontId="7" fillId="0" borderId="33" xfId="0" applyNumberFormat="1" applyFont="1" applyBorder="1" applyAlignment="1">
      <alignment horizontal="center"/>
    </xf>
    <xf numFmtId="170" fontId="7" fillId="0" borderId="40" xfId="0" applyNumberFormat="1" applyFont="1" applyBorder="1" applyAlignment="1">
      <alignment horizontal="center"/>
    </xf>
    <xf numFmtId="0" fontId="10" fillId="0" borderId="41" xfId="0" applyFont="1" applyBorder="1" applyAlignment="1">
      <alignment horizontal="left"/>
    </xf>
    <xf numFmtId="169" fontId="10" fillId="0" borderId="35" xfId="0" applyNumberFormat="1" applyFont="1" applyBorder="1" applyAlignment="1">
      <alignment horizontal="center"/>
    </xf>
    <xf numFmtId="169" fontId="10" fillId="0" borderId="42" xfId="0" applyNumberFormat="1" applyFont="1" applyBorder="1" applyAlignment="1">
      <alignment horizontal="center"/>
    </xf>
    <xf numFmtId="0" fontId="10" fillId="0" borderId="43" xfId="0" applyFont="1" applyBorder="1" applyAlignment="1">
      <alignment horizontal="left"/>
    </xf>
    <xf numFmtId="169" fontId="10" fillId="0" borderId="32" xfId="0" applyNumberFormat="1" applyFont="1" applyBorder="1" applyAlignment="1">
      <alignment horizontal="center"/>
    </xf>
    <xf numFmtId="169" fontId="10" fillId="0" borderId="44" xfId="0" applyNumberFormat="1" applyFont="1" applyBorder="1" applyAlignment="1">
      <alignment horizontal="center"/>
    </xf>
    <xf numFmtId="0" fontId="7" fillId="0" borderId="45" xfId="0" applyFont="1" applyBorder="1"/>
    <xf numFmtId="0" fontId="7" fillId="0" borderId="15" xfId="0" applyFont="1" applyBorder="1"/>
    <xf numFmtId="0" fontId="7" fillId="0" borderId="33" xfId="0" applyFont="1" applyBorder="1" applyAlignment="1">
      <alignment horizontal="center"/>
    </xf>
    <xf numFmtId="0" fontId="7" fillId="0" borderId="40" xfId="0" applyFont="1" applyBorder="1" applyAlignment="1">
      <alignment horizontal="center"/>
    </xf>
    <xf numFmtId="0" fontId="6" fillId="0" borderId="41" xfId="0" applyFont="1" applyBorder="1" applyAlignment="1">
      <alignment horizontal="left" wrapText="1"/>
    </xf>
    <xf numFmtId="0" fontId="7" fillId="0" borderId="35" xfId="0" applyFont="1" applyBorder="1" applyAlignment="1">
      <alignment horizontal="center"/>
    </xf>
    <xf numFmtId="0" fontId="7" fillId="0" borderId="42" xfId="0" applyFont="1" applyBorder="1" applyAlignment="1">
      <alignment horizontal="center"/>
    </xf>
    <xf numFmtId="0" fontId="10" fillId="0" borderId="46" xfId="0" applyFont="1" applyBorder="1" applyAlignment="1">
      <alignment horizontal="left"/>
    </xf>
    <xf numFmtId="169" fontId="10" fillId="0" borderId="30" xfId="0" applyNumberFormat="1" applyFont="1" applyBorder="1" applyAlignment="1">
      <alignment horizontal="center"/>
    </xf>
    <xf numFmtId="169" fontId="10" fillId="0" borderId="47" xfId="0" applyNumberFormat="1" applyFont="1" applyBorder="1" applyAlignment="1">
      <alignment horizontal="center"/>
    </xf>
    <xf numFmtId="0" fontId="7" fillId="0" borderId="48" xfId="0" applyFont="1" applyBorder="1"/>
    <xf numFmtId="0" fontId="9" fillId="0" borderId="45" xfId="0" applyFont="1" applyBorder="1" applyAlignment="1">
      <alignment horizontal="left" vertical="center"/>
    </xf>
    <xf numFmtId="0" fontId="10" fillId="0" borderId="0" xfId="0" applyFont="1" applyAlignment="1">
      <alignment horizontal="left"/>
    </xf>
    <xf numFmtId="169" fontId="10" fillId="0" borderId="0" xfId="0" applyNumberFormat="1" applyFont="1" applyAlignment="1">
      <alignment horizontal="center"/>
    </xf>
    <xf numFmtId="0" fontId="16" fillId="0" borderId="0" xfId="0" applyFont="1" applyAlignment="1">
      <alignment horizontal="center"/>
    </xf>
    <xf numFmtId="0" fontId="16" fillId="0" borderId="0" xfId="0" applyFont="1" applyAlignment="1">
      <alignment horizontal="left"/>
    </xf>
    <xf numFmtId="0" fontId="7" fillId="0" borderId="48" xfId="0" applyFont="1" applyBorder="1" applyAlignment="1">
      <alignment horizontal="center"/>
    </xf>
    <xf numFmtId="0" fontId="7" fillId="0" borderId="39" xfId="0" applyFont="1" applyBorder="1" applyAlignment="1">
      <alignment horizontal="left"/>
    </xf>
    <xf numFmtId="0" fontId="5" fillId="0" borderId="49" xfId="0" applyFont="1" applyBorder="1"/>
    <xf numFmtId="0" fontId="7" fillId="0" borderId="1" xfId="0" applyFont="1" applyBorder="1" applyAlignment="1">
      <alignment horizontal="center" vertical="top"/>
    </xf>
    <xf numFmtId="0" fontId="7" fillId="0" borderId="40" xfId="0" applyFont="1" applyBorder="1" applyAlignment="1">
      <alignment horizontal="left"/>
    </xf>
    <xf numFmtId="0" fontId="7" fillId="0" borderId="34" xfId="0" applyFont="1" applyBorder="1" applyAlignment="1">
      <alignment horizontal="left"/>
    </xf>
    <xf numFmtId="168" fontId="7" fillId="0" borderId="34" xfId="0" applyNumberFormat="1" applyFont="1" applyBorder="1" applyAlignment="1">
      <alignment horizontal="center"/>
    </xf>
    <xf numFmtId="2" fontId="7" fillId="0" borderId="34" xfId="0" applyNumberFormat="1" applyFont="1" applyBorder="1" applyAlignment="1">
      <alignment horizontal="center"/>
    </xf>
    <xf numFmtId="0" fontId="7" fillId="0" borderId="39" xfId="0" applyFont="1" applyBorder="1" applyAlignment="1">
      <alignment horizontal="center"/>
    </xf>
    <xf numFmtId="168" fontId="7" fillId="0" borderId="32" xfId="0" applyNumberFormat="1" applyFont="1" applyBorder="1" applyAlignment="1">
      <alignment horizontal="center"/>
    </xf>
    <xf numFmtId="0" fontId="7" fillId="0" borderId="0" xfId="0" applyFont="1" applyAlignment="1">
      <alignment horizontal="left" wrapText="1"/>
    </xf>
    <xf numFmtId="0" fontId="5" fillId="0" borderId="0" xfId="0" applyFont="1" applyAlignment="1">
      <alignment horizontal="left" wrapText="1"/>
    </xf>
    <xf numFmtId="0" fontId="7" fillId="0" borderId="45" xfId="0" applyFont="1" applyBorder="1" applyAlignment="1">
      <alignment horizontal="center"/>
    </xf>
    <xf numFmtId="0" fontId="7" fillId="0" borderId="28" xfId="0" applyFont="1" applyBorder="1" applyAlignment="1">
      <alignment horizontal="center"/>
    </xf>
    <xf numFmtId="0" fontId="7" fillId="0" borderId="1" xfId="0" applyFont="1" applyBorder="1" applyAlignment="1">
      <alignment horizontal="right"/>
    </xf>
    <xf numFmtId="0" fontId="7" fillId="0" borderId="1" xfId="0" applyFont="1" applyBorder="1"/>
    <xf numFmtId="0" fontId="6" fillId="0" borderId="1" xfId="0" applyFont="1" applyBorder="1" applyAlignment="1">
      <alignment horizontal="right"/>
    </xf>
    <xf numFmtId="0" fontId="0" fillId="0" borderId="0" xfId="0" applyAlignment="1">
      <alignment wrapText="1"/>
    </xf>
    <xf numFmtId="0" fontId="11" fillId="0" borderId="0" xfId="0" applyFont="1" applyAlignment="1">
      <alignment horizontal="left"/>
    </xf>
    <xf numFmtId="0" fontId="7" fillId="0" borderId="49" xfId="0" applyFont="1" applyBorder="1" applyAlignment="1">
      <alignment horizontal="right"/>
    </xf>
    <xf numFmtId="0" fontId="5" fillId="0" borderId="29" xfId="0" applyFont="1" applyBorder="1"/>
    <xf numFmtId="2" fontId="7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5" fillId="0" borderId="29" xfId="0" applyFont="1" applyBorder="1" applyAlignment="1">
      <alignment horizontal="left"/>
    </xf>
    <xf numFmtId="0" fontId="11" fillId="0" borderId="29" xfId="0" applyFont="1" applyBorder="1" applyAlignment="1">
      <alignment horizontal="left"/>
    </xf>
    <xf numFmtId="0" fontId="5" fillId="0" borderId="45" xfId="0" applyFont="1" applyBorder="1"/>
    <xf numFmtId="0" fontId="13" fillId="0" borderId="45" xfId="0" applyFont="1" applyBorder="1" applyAlignment="1">
      <alignment horizontal="left"/>
    </xf>
    <xf numFmtId="0" fontId="4" fillId="0" borderId="1" xfId="0" applyFont="1" applyBorder="1" applyAlignment="1">
      <alignment horizontal="right" vertical="center"/>
    </xf>
    <xf numFmtId="2" fontId="4" fillId="0" borderId="1" xfId="0" applyNumberFormat="1" applyFont="1" applyBorder="1" applyAlignment="1">
      <alignment horizontal="center" vertical="center"/>
    </xf>
    <xf numFmtId="170" fontId="4" fillId="0" borderId="1" xfId="0" applyNumberFormat="1" applyFont="1" applyBorder="1" applyAlignment="1">
      <alignment horizontal="center" vertical="center"/>
    </xf>
    <xf numFmtId="2" fontId="5" fillId="0" borderId="50" xfId="0" applyNumberFormat="1" applyFont="1" applyBorder="1" applyAlignment="1">
      <alignment horizontal="center"/>
    </xf>
    <xf numFmtId="0" fontId="5" fillId="0" borderId="32" xfId="0" applyFont="1" applyBorder="1" applyAlignment="1">
      <alignment horizontal="center"/>
    </xf>
    <xf numFmtId="168" fontId="5" fillId="0" borderId="32" xfId="0" applyNumberFormat="1" applyFont="1" applyBorder="1" applyAlignment="1">
      <alignment horizontal="center"/>
    </xf>
    <xf numFmtId="2" fontId="5" fillId="0" borderId="32" xfId="0" applyNumberFormat="1" applyFont="1" applyBorder="1" applyAlignment="1">
      <alignment horizontal="center"/>
    </xf>
    <xf numFmtId="0" fontId="5" fillId="0" borderId="50" xfId="0" applyFont="1" applyBorder="1" applyAlignment="1">
      <alignment horizontal="left"/>
    </xf>
    <xf numFmtId="168" fontId="5" fillId="0" borderId="50" xfId="0" applyNumberFormat="1" applyFont="1" applyBorder="1" applyAlignment="1">
      <alignment horizontal="center"/>
    </xf>
    <xf numFmtId="0" fontId="4" fillId="0" borderId="0" xfId="0" applyFont="1"/>
    <xf numFmtId="0" fontId="11" fillId="0" borderId="0" xfId="0" applyFont="1" applyAlignment="1">
      <alignment horizontal="left" wrapText="1"/>
    </xf>
    <xf numFmtId="0" fontId="11" fillId="0" borderId="0" xfId="0" applyFont="1"/>
    <xf numFmtId="0" fontId="9" fillId="0" borderId="29" xfId="0" applyFont="1" applyBorder="1" applyAlignment="1">
      <alignment vertical="center"/>
    </xf>
    <xf numFmtId="0" fontId="9" fillId="0" borderId="29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5" fillId="0" borderId="7" xfId="0" applyFont="1" applyBorder="1" applyAlignment="1">
      <alignment horizontal="center" wrapText="1"/>
    </xf>
    <xf numFmtId="49" fontId="5" fillId="0" borderId="0" xfId="0" applyNumberFormat="1" applyFont="1" applyAlignment="1">
      <alignment horizontal="left"/>
    </xf>
    <xf numFmtId="164" fontId="5" fillId="0" borderId="0" xfId="0" applyNumberFormat="1" applyFont="1" applyAlignment="1">
      <alignment horizontal="left"/>
    </xf>
    <xf numFmtId="166" fontId="5" fillId="0" borderId="0" xfId="0" applyNumberFormat="1" applyFont="1" applyAlignment="1">
      <alignment horizontal="left"/>
    </xf>
    <xf numFmtId="165" fontId="5" fillId="0" borderId="0" xfId="0" applyNumberFormat="1" applyFont="1" applyAlignment="1">
      <alignment horizontal="left"/>
    </xf>
    <xf numFmtId="0" fontId="9" fillId="0" borderId="29" xfId="0" applyFont="1" applyBorder="1" applyAlignment="1">
      <alignment horizontal="left" vertical="center"/>
    </xf>
    <xf numFmtId="0" fontId="6" fillId="0" borderId="0" xfId="0" applyFont="1" applyAlignment="1">
      <alignment horizontal="center"/>
    </xf>
    <xf numFmtId="177" fontId="5" fillId="0" borderId="0" xfId="0" applyNumberFormat="1" applyFont="1" applyAlignment="1">
      <alignment horizontal="center"/>
    </xf>
    <xf numFmtId="2" fontId="5" fillId="0" borderId="0" xfId="0" applyNumberFormat="1" applyFont="1" applyAlignment="1">
      <alignment horizontal="center"/>
    </xf>
    <xf numFmtId="0" fontId="10" fillId="0" borderId="0" xfId="0" applyFont="1" applyAlignment="1">
      <alignment horizontal="right"/>
    </xf>
    <xf numFmtId="1" fontId="10" fillId="0" borderId="0" xfId="0" applyNumberFormat="1" applyFont="1" applyAlignment="1">
      <alignment horizontal="center"/>
    </xf>
    <xf numFmtId="169" fontId="10" fillId="0" borderId="0" xfId="0" applyNumberFormat="1" applyFont="1" applyAlignment="1">
      <alignment horizontal="left"/>
    </xf>
    <xf numFmtId="0" fontId="5" fillId="0" borderId="0" xfId="0" applyFont="1" applyAlignment="1">
      <alignment horizontal="right" vertical="center"/>
    </xf>
    <xf numFmtId="0" fontId="9" fillId="0" borderId="0" xfId="0" applyFont="1" applyAlignment="1">
      <alignment horizontal="right"/>
    </xf>
    <xf numFmtId="0" fontId="9" fillId="0" borderId="0" xfId="0" applyFont="1"/>
    <xf numFmtId="169" fontId="9" fillId="0" borderId="0" xfId="0" applyNumberFormat="1" applyFont="1"/>
    <xf numFmtId="0" fontId="8" fillId="0" borderId="0" xfId="0" applyFont="1" applyAlignment="1">
      <alignment horizontal="left" indent="1"/>
    </xf>
    <xf numFmtId="169" fontId="4" fillId="0" borderId="26" xfId="0" applyNumberFormat="1" applyFont="1" applyBorder="1" applyAlignment="1">
      <alignment horizontal="center"/>
    </xf>
    <xf numFmtId="0" fontId="11" fillId="0" borderId="0" xfId="0" applyFont="1" applyAlignment="1">
      <alignment horizontal="left" indent="1"/>
    </xf>
    <xf numFmtId="178" fontId="5" fillId="0" borderId="0" xfId="0" applyNumberFormat="1" applyFont="1" applyAlignment="1">
      <alignment horizontal="left"/>
    </xf>
    <xf numFmtId="0" fontId="20" fillId="0" borderId="0" xfId="0" applyFont="1"/>
    <xf numFmtId="0" fontId="5" fillId="0" borderId="0" xfId="0" applyFont="1" applyAlignment="1">
      <alignment horizontal="left" indent="1"/>
    </xf>
    <xf numFmtId="0" fontId="5" fillId="0" borderId="0" xfId="0" applyFont="1" applyAlignment="1">
      <alignment horizontal="right" wrapText="1"/>
    </xf>
    <xf numFmtId="180" fontId="5" fillId="0" borderId="0" xfId="0" applyNumberFormat="1" applyFont="1" applyAlignment="1">
      <alignment horizontal="left"/>
    </xf>
    <xf numFmtId="179" fontId="5" fillId="0" borderId="0" xfId="0" applyNumberFormat="1" applyFont="1" applyAlignment="1">
      <alignment horizontal="left"/>
    </xf>
    <xf numFmtId="179" fontId="5" fillId="0" borderId="0" xfId="0" applyNumberFormat="1" applyFont="1"/>
    <xf numFmtId="0" fontId="5" fillId="0" borderId="50" xfId="0" applyFont="1" applyBorder="1" applyAlignment="1">
      <alignment horizontal="center" vertical="center"/>
    </xf>
    <xf numFmtId="0" fontId="5" fillId="0" borderId="50" xfId="0" applyFont="1" applyBorder="1" applyAlignment="1">
      <alignment horizontal="center" vertical="center" wrapText="1"/>
    </xf>
    <xf numFmtId="0" fontId="5" fillId="0" borderId="50" xfId="0" applyFont="1" applyBorder="1" applyAlignment="1">
      <alignment horizontal="center"/>
    </xf>
    <xf numFmtId="0" fontId="5" fillId="0" borderId="60" xfId="0" applyFont="1" applyBorder="1" applyAlignment="1">
      <alignment horizontal="center"/>
    </xf>
    <xf numFmtId="14" fontId="5" fillId="0" borderId="60" xfId="0" applyNumberFormat="1" applyFont="1" applyBorder="1" applyAlignment="1">
      <alignment horizontal="center"/>
    </xf>
    <xf numFmtId="0" fontId="10" fillId="0" borderId="7" xfId="0" applyFont="1" applyBorder="1" applyAlignment="1">
      <alignment horizontal="center"/>
    </xf>
    <xf numFmtId="0" fontId="10" fillId="0" borderId="50" xfId="0" applyFont="1" applyBorder="1" applyAlignment="1">
      <alignment horizontal="center"/>
    </xf>
    <xf numFmtId="0" fontId="10" fillId="0" borderId="60" xfId="0" applyFont="1" applyBorder="1" applyAlignment="1">
      <alignment horizontal="center"/>
    </xf>
    <xf numFmtId="0" fontId="16" fillId="0" borderId="0" xfId="0" applyFont="1" applyAlignment="1">
      <alignment vertical="center"/>
    </xf>
    <xf numFmtId="49" fontId="9" fillId="0" borderId="0" xfId="0" applyNumberFormat="1" applyFont="1"/>
    <xf numFmtId="0" fontId="16" fillId="0" borderId="0" xfId="0" applyFont="1" applyAlignment="1">
      <alignment horizontal="right" vertical="top"/>
    </xf>
    <xf numFmtId="0" fontId="5" fillId="0" borderId="0" xfId="0" applyFont="1" applyAlignment="1">
      <alignment vertical="top"/>
    </xf>
    <xf numFmtId="0" fontId="5" fillId="0" borderId="0" xfId="0" applyFont="1" applyAlignment="1">
      <alignment horizontal="right" vertical="top"/>
    </xf>
    <xf numFmtId="0" fontId="16" fillId="0" borderId="0" xfId="0" applyFont="1" applyAlignment="1">
      <alignment vertical="top"/>
    </xf>
    <xf numFmtId="0" fontId="16" fillId="0" borderId="29" xfId="0" applyFont="1" applyBorder="1" applyAlignment="1">
      <alignment vertical="top"/>
    </xf>
    <xf numFmtId="0" fontId="16" fillId="0" borderId="29" xfId="0" applyFont="1" applyBorder="1" applyAlignment="1">
      <alignment horizontal="right" vertical="top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left" vertical="center"/>
    </xf>
    <xf numFmtId="49" fontId="5" fillId="0" borderId="0" xfId="0" applyNumberFormat="1" applyFont="1" applyAlignment="1">
      <alignment horizontal="left" vertical="center"/>
    </xf>
    <xf numFmtId="164" fontId="5" fillId="0" borderId="0" xfId="0" applyNumberFormat="1" applyFont="1" applyAlignment="1">
      <alignment horizontal="left" vertical="center"/>
    </xf>
    <xf numFmtId="166" fontId="5" fillId="0" borderId="0" xfId="0" applyNumberFormat="1" applyFont="1" applyAlignment="1">
      <alignment horizontal="left" vertical="center"/>
    </xf>
    <xf numFmtId="165" fontId="5" fillId="0" borderId="0" xfId="0" applyNumberFormat="1" applyFont="1" applyAlignment="1">
      <alignment horizontal="left" vertical="center"/>
    </xf>
    <xf numFmtId="178" fontId="5" fillId="0" borderId="0" xfId="0" applyNumberFormat="1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5" fillId="0" borderId="29" xfId="0" applyFont="1" applyBorder="1" applyAlignment="1">
      <alignment vertical="center"/>
    </xf>
    <xf numFmtId="0" fontId="5" fillId="0" borderId="7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 wrapText="1"/>
    </xf>
    <xf numFmtId="2" fontId="5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168" fontId="5" fillId="0" borderId="1" xfId="0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168" fontId="5" fillId="0" borderId="25" xfId="0" applyNumberFormat="1" applyFont="1" applyBorder="1" applyAlignment="1">
      <alignment horizontal="center" vertical="center"/>
    </xf>
    <xf numFmtId="169" fontId="5" fillId="0" borderId="25" xfId="0" applyNumberFormat="1" applyFont="1" applyBorder="1" applyAlignment="1">
      <alignment horizontal="center" vertical="center"/>
    </xf>
    <xf numFmtId="169" fontId="5" fillId="0" borderId="26" xfId="0" applyNumberFormat="1" applyFont="1" applyBorder="1" applyAlignment="1">
      <alignment horizontal="center" vertical="center"/>
    </xf>
    <xf numFmtId="0" fontId="7" fillId="0" borderId="27" xfId="0" applyFont="1" applyBorder="1" applyAlignment="1">
      <alignment vertical="center"/>
    </xf>
    <xf numFmtId="169" fontId="5" fillId="0" borderId="1" xfId="0" applyNumberFormat="1" applyFont="1" applyBorder="1" applyAlignment="1">
      <alignment horizontal="center" vertical="center"/>
    </xf>
    <xf numFmtId="169" fontId="5" fillId="0" borderId="62" xfId="0" applyNumberFormat="1" applyFont="1" applyBorder="1" applyAlignment="1">
      <alignment horizontal="center" vertical="center"/>
    </xf>
    <xf numFmtId="0" fontId="5" fillId="0" borderId="24" xfId="0" applyFont="1" applyBorder="1" applyAlignment="1">
      <alignment horizontal="center" vertical="center"/>
    </xf>
    <xf numFmtId="0" fontId="5" fillId="0" borderId="61" xfId="0" applyFont="1" applyBorder="1" applyAlignment="1">
      <alignment horizontal="center" vertical="center"/>
    </xf>
    <xf numFmtId="0" fontId="10" fillId="0" borderId="1" xfId="0" applyFont="1" applyBorder="1" applyAlignment="1">
      <alignment horizontal="right"/>
    </xf>
    <xf numFmtId="1" fontId="10" fillId="0" borderId="45" xfId="0" applyNumberFormat="1" applyFont="1" applyBorder="1" applyAlignment="1">
      <alignment horizontal="center"/>
    </xf>
    <xf numFmtId="0" fontId="10" fillId="0" borderId="45" xfId="0" applyFont="1" applyBorder="1" applyAlignment="1">
      <alignment horizontal="left"/>
    </xf>
    <xf numFmtId="0" fontId="2" fillId="0" borderId="0" xfId="5"/>
    <xf numFmtId="0" fontId="2" fillId="0" borderId="0" xfId="5" applyAlignment="1">
      <alignment wrapText="1"/>
    </xf>
    <xf numFmtId="0" fontId="25" fillId="0" borderId="0" xfId="6"/>
    <xf numFmtId="0" fontId="25" fillId="0" borderId="0" xfId="6" applyAlignment="1">
      <alignment wrapText="1"/>
    </xf>
    <xf numFmtId="0" fontId="1" fillId="0" borderId="0" xfId="5" applyFont="1"/>
    <xf numFmtId="0" fontId="5" fillId="0" borderId="14" xfId="0" applyFont="1" applyBorder="1" applyAlignment="1">
      <alignment horizontal="center"/>
    </xf>
    <xf numFmtId="0" fontId="5" fillId="0" borderId="52" xfId="0" applyFont="1" applyBorder="1" applyAlignment="1">
      <alignment horizontal="left"/>
    </xf>
    <xf numFmtId="0" fontId="0" fillId="0" borderId="53" xfId="0" applyBorder="1" applyAlignment="1">
      <alignment horizontal="left"/>
    </xf>
    <xf numFmtId="0" fontId="5" fillId="0" borderId="52" xfId="0" applyFont="1" applyBorder="1" applyAlignment="1">
      <alignment horizontal="left" vertical="center"/>
    </xf>
    <xf numFmtId="0" fontId="0" fillId="0" borderId="53" xfId="0" applyBorder="1" applyAlignment="1">
      <alignment horizontal="left" vertical="center"/>
    </xf>
    <xf numFmtId="0" fontId="5" fillId="0" borderId="15" xfId="0" applyFont="1" applyBorder="1" applyAlignment="1">
      <alignment horizontal="left"/>
    </xf>
    <xf numFmtId="0" fontId="0" fillId="0" borderId="28" xfId="0" applyBorder="1" applyAlignment="1">
      <alignment horizontal="left"/>
    </xf>
    <xf numFmtId="0" fontId="5" fillId="0" borderId="15" xfId="0" applyFont="1" applyBorder="1" applyAlignment="1">
      <alignment horizontal="left" vertical="center"/>
    </xf>
    <xf numFmtId="0" fontId="0" fillId="0" borderId="28" xfId="0" applyBorder="1" applyAlignment="1">
      <alignment horizontal="left" vertical="center"/>
    </xf>
    <xf numFmtId="0" fontId="5" fillId="0" borderId="54" xfId="0" applyFont="1" applyBorder="1" applyAlignment="1">
      <alignment horizontal="right"/>
    </xf>
    <xf numFmtId="0" fontId="5" fillId="0" borderId="55" xfId="0" applyFont="1" applyBorder="1" applyAlignment="1">
      <alignment horizontal="right"/>
    </xf>
    <xf numFmtId="0" fontId="4" fillId="0" borderId="56" xfId="0" applyFont="1" applyBorder="1" applyAlignment="1">
      <alignment horizontal="center"/>
    </xf>
    <xf numFmtId="0" fontId="4" fillId="0" borderId="57" xfId="0" applyFont="1" applyBorder="1" applyAlignment="1">
      <alignment horizontal="center"/>
    </xf>
    <xf numFmtId="0" fontId="4" fillId="0" borderId="58" xfId="0" applyFont="1" applyBorder="1" applyAlignment="1">
      <alignment horizontal="center"/>
    </xf>
    <xf numFmtId="0" fontId="4" fillId="0" borderId="27" xfId="0" applyFont="1" applyBorder="1" applyAlignment="1">
      <alignment horizontal="right"/>
    </xf>
    <xf numFmtId="0" fontId="4" fillId="0" borderId="28" xfId="0" applyFont="1" applyBorder="1" applyAlignment="1">
      <alignment horizontal="right"/>
    </xf>
    <xf numFmtId="0" fontId="7" fillId="0" borderId="27" xfId="0" applyFont="1" applyBorder="1" applyAlignment="1">
      <alignment horizontal="right"/>
    </xf>
    <xf numFmtId="0" fontId="7" fillId="0" borderId="28" xfId="0" applyFont="1" applyBorder="1" applyAlignment="1">
      <alignment horizontal="right"/>
    </xf>
    <xf numFmtId="0" fontId="5" fillId="0" borderId="27" xfId="0" applyFont="1" applyBorder="1" applyAlignment="1">
      <alignment horizontal="right"/>
    </xf>
    <xf numFmtId="0" fontId="5" fillId="0" borderId="28" xfId="0" applyFont="1" applyBorder="1" applyAlignment="1">
      <alignment horizontal="right"/>
    </xf>
    <xf numFmtId="0" fontId="4" fillId="0" borderId="27" xfId="0" applyFont="1" applyBorder="1" applyAlignment="1">
      <alignment horizontal="center"/>
    </xf>
    <xf numFmtId="0" fontId="4" fillId="0" borderId="45" xfId="0" applyFont="1" applyBorder="1" applyAlignment="1">
      <alignment horizontal="center"/>
    </xf>
    <xf numFmtId="0" fontId="4" fillId="0" borderId="59" xfId="0" applyFont="1" applyBorder="1" applyAlignment="1">
      <alignment horizontal="center"/>
    </xf>
    <xf numFmtId="0" fontId="7" fillId="0" borderId="27" xfId="0" applyFont="1" applyBorder="1" applyAlignment="1">
      <alignment horizontal="center"/>
    </xf>
    <xf numFmtId="0" fontId="7" fillId="0" borderId="28" xfId="0" applyFont="1" applyBorder="1" applyAlignment="1">
      <alignment horizontal="center"/>
    </xf>
    <xf numFmtId="0" fontId="5" fillId="0" borderId="28" xfId="0" applyFont="1" applyBorder="1" applyAlignment="1">
      <alignment horizontal="left"/>
    </xf>
    <xf numFmtId="0" fontId="4" fillId="0" borderId="54" xfId="0" applyFont="1" applyBorder="1" applyAlignment="1">
      <alignment horizontal="right"/>
    </xf>
    <xf numFmtId="0" fontId="4" fillId="0" borderId="55" xfId="0" applyFont="1" applyBorder="1" applyAlignment="1">
      <alignment horizontal="right"/>
    </xf>
    <xf numFmtId="0" fontId="9" fillId="0" borderId="29" xfId="0" applyFont="1" applyBorder="1" applyAlignment="1">
      <alignment horizontal="center" vertical="center"/>
    </xf>
    <xf numFmtId="0" fontId="9" fillId="0" borderId="45" xfId="0" applyFont="1" applyBorder="1" applyAlignment="1">
      <alignment horizontal="center" vertical="center"/>
    </xf>
    <xf numFmtId="0" fontId="5" fillId="0" borderId="56" xfId="0" applyFont="1" applyBorder="1" applyAlignment="1">
      <alignment horizontal="center" vertical="center"/>
    </xf>
    <xf numFmtId="0" fontId="5" fillId="0" borderId="57" xfId="0" applyFont="1" applyBorder="1" applyAlignment="1">
      <alignment horizontal="center" vertical="center"/>
    </xf>
    <xf numFmtId="0" fontId="5" fillId="0" borderId="58" xfId="0" applyFont="1" applyBorder="1" applyAlignment="1">
      <alignment horizontal="center" vertical="center"/>
    </xf>
    <xf numFmtId="0" fontId="9" fillId="0" borderId="0" xfId="0" applyFont="1" applyAlignment="1">
      <alignment horizontal="right" vertical="center"/>
    </xf>
    <xf numFmtId="2" fontId="9" fillId="0" borderId="0" xfId="0" applyNumberFormat="1" applyFont="1" applyAlignment="1">
      <alignment vertical="center"/>
    </xf>
    <xf numFmtId="0" fontId="5" fillId="0" borderId="0" xfId="0" applyFont="1" applyAlignment="1">
      <alignment vertical="center"/>
    </xf>
    <xf numFmtId="169" fontId="9" fillId="0" borderId="0" xfId="0" applyNumberFormat="1" applyFont="1" applyAlignment="1">
      <alignment vertical="center"/>
    </xf>
    <xf numFmtId="0" fontId="9" fillId="0" borderId="0" xfId="0" applyFont="1" applyAlignment="1">
      <alignment vertical="center"/>
    </xf>
    <xf numFmtId="0" fontId="5" fillId="0" borderId="50" xfId="0" applyFont="1" applyBorder="1" applyAlignment="1">
      <alignment horizontal="center" vertical="center" wrapText="1"/>
    </xf>
    <xf numFmtId="0" fontId="16" fillId="0" borderId="0" xfId="0" applyFont="1" applyAlignment="1">
      <alignment horizontal="left" vertical="top" wrapText="1"/>
    </xf>
    <xf numFmtId="0" fontId="16" fillId="0" borderId="0" xfId="0" applyFont="1" applyAlignment="1">
      <alignment horizontal="left" vertical="top"/>
    </xf>
    <xf numFmtId="0" fontId="5" fillId="0" borderId="0" xfId="0" applyFont="1" applyAlignment="1">
      <alignment horizontal="left" vertical="top"/>
    </xf>
    <xf numFmtId="14" fontId="16" fillId="0" borderId="29" xfId="0" applyNumberFormat="1" applyFont="1" applyBorder="1" applyAlignment="1">
      <alignment horizontal="left" vertical="top"/>
    </xf>
    <xf numFmtId="14" fontId="16" fillId="0" borderId="0" xfId="0" applyNumberFormat="1" applyFont="1" applyAlignment="1">
      <alignment horizontal="left" vertical="top"/>
    </xf>
    <xf numFmtId="0" fontId="21" fillId="0" borderId="0" xfId="0" applyFont="1" applyAlignment="1">
      <alignment horizontal="center"/>
    </xf>
    <xf numFmtId="0" fontId="16" fillId="0" borderId="0" xfId="0" applyFont="1" applyAlignment="1">
      <alignment horizontal="center"/>
    </xf>
    <xf numFmtId="0" fontId="16" fillId="0" borderId="1" xfId="0" applyFont="1" applyBorder="1" applyAlignment="1">
      <alignment horizontal="center"/>
    </xf>
    <xf numFmtId="0" fontId="7" fillId="0" borderId="0" xfId="0" applyFont="1" applyAlignment="1">
      <alignment horizontal="right" vertical="center"/>
    </xf>
    <xf numFmtId="0" fontId="0" fillId="0" borderId="0" xfId="0" applyAlignment="1">
      <alignment horizontal="right" vertical="center"/>
    </xf>
    <xf numFmtId="0" fontId="7" fillId="0" borderId="0" xfId="0" applyFont="1" applyAlignment="1">
      <alignment horizontal="right" vertical="center" wrapText="1"/>
    </xf>
    <xf numFmtId="0" fontId="7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7" fillId="0" borderId="0" xfId="0" applyFont="1" applyAlignment="1">
      <alignment horizontal="left" vertical="center" wrapText="1"/>
    </xf>
    <xf numFmtId="0" fontId="10" fillId="0" borderId="0" xfId="0" applyFont="1" applyAlignment="1">
      <alignment horizontal="right"/>
    </xf>
    <xf numFmtId="0" fontId="0" fillId="0" borderId="0" xfId="0"/>
    <xf numFmtId="0" fontId="5" fillId="0" borderId="0" xfId="0" applyFont="1" applyAlignment="1">
      <alignment horizontal="right" vertical="center" wrapText="1"/>
    </xf>
    <xf numFmtId="0" fontId="0" fillId="0" borderId="0" xfId="0" applyAlignment="1">
      <alignment horizontal="right" vertical="center" wrapText="1"/>
    </xf>
    <xf numFmtId="0" fontId="10" fillId="0" borderId="51" xfId="0" applyFont="1" applyBorder="1" applyAlignment="1">
      <alignment horizontal="left"/>
    </xf>
    <xf numFmtId="0" fontId="0" fillId="0" borderId="51" xfId="0" applyBorder="1"/>
    <xf numFmtId="0" fontId="7" fillId="0" borderId="0" xfId="0" applyFont="1" applyAlignment="1">
      <alignment horizontal="right"/>
    </xf>
    <xf numFmtId="0" fontId="7" fillId="0" borderId="0" xfId="0" applyFont="1" applyAlignment="1">
      <alignment horizontal="left" wrapText="1"/>
    </xf>
    <xf numFmtId="0" fontId="0" fillId="0" borderId="0" xfId="0" applyAlignment="1">
      <alignment vertical="center"/>
    </xf>
  </cellXfs>
  <cellStyles count="7">
    <cellStyle name="Standard" xfId="0" builtinId="0"/>
    <cellStyle name="Standard 2" xfId="1" xr:uid="{D07D7002-64D1-4890-91CB-8F2E1BDB7E65}"/>
    <cellStyle name="Standard 2 2" xfId="4" xr:uid="{6166C55B-4D92-44EC-B89B-9542C9B425A1}"/>
    <cellStyle name="Standard 2 2 2" xfId="5" xr:uid="{B153F069-6C43-4DC9-A846-D899F55B59A4}"/>
    <cellStyle name="Standard 2 2 2 2" xfId="6" xr:uid="{54B1A7B9-4B16-4FCF-AF73-B6765933C966}"/>
    <cellStyle name="Standard 3" xfId="2" xr:uid="{A4819E7C-1402-4A4D-B03E-370640993FB6}"/>
    <cellStyle name="Standard 4" xfId="3" xr:uid="{B5BBCB55-C1A0-47EC-A92F-E3208C53BAAA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vbaProject.bin.rels><?xml version="1.0" encoding="UTF-8" standalone="yes"?>
<Relationships xmlns="http://schemas.openxmlformats.org/package/2006/relationships"><Relationship Id="rId1" Type="http://schemas.microsoft.com/office/2006/relationships/vbaProjectSignature" Target="vbaProjectSignature.bin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microsoft.com/office/2006/relationships/vbaProject" Target="vbaProject.bin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DE"/>
              <a:t>Krivulja obremenitve / posedanja          </a:t>
            </a:r>
          </a:p>
        </c:rich>
      </c:tx>
      <c:layout>
        <c:manualLayout>
          <c:xMode val="edge"/>
          <c:yMode val="edge"/>
          <c:x val="8.4316127150772819E-3"/>
          <c:y val="1.587288075477051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5277819221514816"/>
          <c:y val="0.13243260720097022"/>
          <c:w val="0.77777988764075423"/>
          <c:h val="0.80540646828345164"/>
        </c:manualLayout>
      </c:layout>
      <c:scatterChart>
        <c:scatterStyle val="lineMarker"/>
        <c:varyColors val="0"/>
        <c:ser>
          <c:idx val="0"/>
          <c:order val="0"/>
          <c:tx>
            <c:strRef>
              <c:f>'AX01-TSC (0)'!$B$16</c:f>
              <c:strCache>
                <c:ptCount val="1"/>
                <c:pt idx="0">
                  <c:v>Prva obremenitev</c:v>
                </c:pt>
              </c:strCache>
            </c:strRef>
          </c:tx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xVal>
            <c:numRef>
              <c:f>'AX01-TSC (0)'!$C$16:$C$17</c:f>
              <c:numCache>
                <c:formatCode>0.0000</c:formatCode>
                <c:ptCount val="2"/>
              </c:numCache>
            </c:numRef>
          </c:xVal>
          <c:yVal>
            <c:numRef>
              <c:f>'AX01-TSC (0)'!$D$16:$D$17</c:f>
              <c:numCache>
                <c:formatCode>0.00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3B7-4F4C-BECB-0F64098E44A3}"/>
            </c:ext>
          </c:extLst>
        </c:ser>
        <c:ser>
          <c:idx val="1"/>
          <c:order val="1"/>
          <c:tx>
            <c:strRef>
              <c:f>'AX01-TSC (0)'!$B$18</c:f>
              <c:strCache>
                <c:ptCount val="1"/>
                <c:pt idx="0">
                  <c:v>Sprostitev</c:v>
                </c:pt>
              </c:strCache>
            </c:strRef>
          </c:tx>
          <c:spPr>
            <a:ln w="28575">
              <a:noFill/>
            </a:ln>
          </c:spPr>
          <c:marker>
            <c:symbol val="squar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xVal>
            <c:numRef>
              <c:f>'AX01-TSC (0)'!$C$18:$C$19</c:f>
              <c:numCache>
                <c:formatCode>0.0000</c:formatCode>
                <c:ptCount val="2"/>
              </c:numCache>
            </c:numRef>
          </c:xVal>
          <c:yVal>
            <c:numRef>
              <c:f>'AX01-TSC (0)'!$D$18:$D$19</c:f>
              <c:numCache>
                <c:formatCode>0.00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3B7-4F4C-BECB-0F64098E44A3}"/>
            </c:ext>
          </c:extLst>
        </c:ser>
        <c:ser>
          <c:idx val="2"/>
          <c:order val="2"/>
          <c:tx>
            <c:strRef>
              <c:f>'AX01-TSC (0)'!$B$20</c:f>
              <c:strCache>
                <c:ptCount val="1"/>
                <c:pt idx="0">
                  <c:v>Druga obremenitev</c:v>
                </c:pt>
              </c:strCache>
            </c:strRef>
          </c:tx>
          <c:spPr>
            <a:ln w="28575">
              <a:noFill/>
            </a:ln>
          </c:spPr>
          <c:marker>
            <c:symbol val="triangle"/>
            <c:size val="5"/>
            <c:spPr>
              <a:solidFill>
                <a:srgbClr val="FFFF00"/>
              </a:solidFill>
              <a:ln>
                <a:solidFill>
                  <a:srgbClr val="FFFF00"/>
                </a:solidFill>
                <a:prstDash val="solid"/>
              </a:ln>
            </c:spPr>
          </c:marker>
          <c:xVal>
            <c:numRef>
              <c:f>'AX01-TSC (0)'!$C$20:$C$21</c:f>
              <c:numCache>
                <c:formatCode>0.0000</c:formatCode>
                <c:ptCount val="2"/>
              </c:numCache>
            </c:numRef>
          </c:xVal>
          <c:yVal>
            <c:numRef>
              <c:f>'AX01-TSC (0)'!$D$20:$D$21</c:f>
              <c:numCache>
                <c:formatCode>0.00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B3B7-4F4C-BECB-0F64098E44A3}"/>
            </c:ext>
          </c:extLst>
        </c:ser>
        <c:ser>
          <c:idx val="3"/>
          <c:order val="3"/>
          <c:tx>
            <c:strRef>
              <c:f>'AX01-TSC (0)'!$B$22</c:f>
              <c:strCache>
                <c:ptCount val="1"/>
              </c:strCache>
            </c:strRef>
          </c:tx>
          <c:spPr>
            <a:ln w="28575">
              <a:noFill/>
            </a:ln>
          </c:spPr>
          <c:marker>
            <c:symbol val="x"/>
            <c:size val="5"/>
            <c:spPr>
              <a:noFill/>
              <a:ln>
                <a:solidFill>
                  <a:srgbClr val="00FFFF"/>
                </a:solidFill>
                <a:prstDash val="solid"/>
              </a:ln>
            </c:spPr>
          </c:marker>
          <c:xVal>
            <c:numRef>
              <c:f>'AX01-TSC (0)'!$C$22:$C$23</c:f>
              <c:numCache>
                <c:formatCode>0.0000</c:formatCode>
                <c:ptCount val="2"/>
              </c:numCache>
            </c:numRef>
          </c:xVal>
          <c:yVal>
            <c:numRef>
              <c:f>'AX01-TSC (0)'!$D$22:$D$23</c:f>
              <c:numCache>
                <c:formatCode>0.00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B3B7-4F4C-BECB-0F64098E44A3}"/>
            </c:ext>
          </c:extLst>
        </c:ser>
        <c:ser>
          <c:idx val="4"/>
          <c:order val="4"/>
          <c:tx>
            <c:strRef>
              <c:f>'AX01-TSC (0)'!$B$24</c:f>
              <c:strCache>
                <c:ptCount val="1"/>
              </c:strCache>
            </c:strRef>
          </c:tx>
          <c:spPr>
            <a:ln w="28575">
              <a:noFill/>
            </a:ln>
          </c:spPr>
          <c:marker>
            <c:symbol val="star"/>
            <c:size val="5"/>
            <c:spPr>
              <a:noFill/>
              <a:ln>
                <a:solidFill>
                  <a:srgbClr val="800080"/>
                </a:solidFill>
                <a:prstDash val="solid"/>
              </a:ln>
            </c:spPr>
          </c:marker>
          <c:xVal>
            <c:numRef>
              <c:f>'AX01-TSC (0)'!$C$24:$C$25</c:f>
              <c:numCache>
                <c:formatCode>#,##0.0000\ _D_M</c:formatCode>
                <c:ptCount val="2"/>
              </c:numCache>
            </c:numRef>
          </c:xVal>
          <c:yVal>
            <c:numRef>
              <c:f>'AX01-TSC (0)'!$D$24:$D$25</c:f>
              <c:numCache>
                <c:formatCode>0.00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B3B7-4F4C-BECB-0F64098E44A3}"/>
            </c:ext>
          </c:extLst>
        </c:ser>
        <c:ser>
          <c:idx val="5"/>
          <c:order val="5"/>
          <c:tx>
            <c:strRef>
              <c:f>'AX01-TSC (0)'!$N$104</c:f>
              <c:strCache>
                <c:ptCount val="1"/>
                <c:pt idx="0">
                  <c:v>_Prva obremenitev_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'AX01-TSC (0)'!$M$105:$M$135</c:f>
              <c:numCache>
                <c:formatCode>General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xVal>
          <c:yVal>
            <c:numRef>
              <c:f>'AX01-TSC (0)'!$N$105:$N$135</c:f>
              <c:numCache>
                <c:formatCode>General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B3B7-4F4C-BECB-0F64098E44A3}"/>
            </c:ext>
          </c:extLst>
        </c:ser>
        <c:ser>
          <c:idx val="6"/>
          <c:order val="6"/>
          <c:tx>
            <c:strRef>
              <c:f>'AX01-TSC (0)'!$P$104</c:f>
              <c:strCache>
                <c:ptCount val="1"/>
                <c:pt idx="0">
                  <c:v>_Sproščanje_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'AX01-TSC (0)'!$O$105:$O$135</c:f>
              <c:numCache>
                <c:formatCode>General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xVal>
          <c:yVal>
            <c:numRef>
              <c:f>'AX01-TSC (0)'!$P$105:$P$135</c:f>
              <c:numCache>
                <c:formatCode>General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B3B7-4F4C-BECB-0F64098E44A3}"/>
            </c:ext>
          </c:extLst>
        </c:ser>
        <c:ser>
          <c:idx val="7"/>
          <c:order val="7"/>
          <c:tx>
            <c:strRef>
              <c:f>'AX01-TSC (0)'!$R$104</c:f>
              <c:strCache>
                <c:ptCount val="1"/>
                <c:pt idx="0">
                  <c:v>_Druga obremenitev_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'AX01-TSC (0)'!$Q$105:$Q$135</c:f>
              <c:numCache>
                <c:formatCode>General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xVal>
          <c:yVal>
            <c:numRef>
              <c:f>'AX01-TSC (0)'!$R$105:$R$135</c:f>
              <c:numCache>
                <c:formatCode>General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B3B7-4F4C-BECB-0F64098E44A3}"/>
            </c:ext>
          </c:extLst>
        </c:ser>
        <c:ser>
          <c:idx val="8"/>
          <c:order val="8"/>
          <c:tx>
            <c:strRef>
              <c:f>'AX01-TSC (0)'!$T$104</c:f>
              <c:strCache>
                <c:ptCount val="1"/>
                <c:pt idx="0">
                  <c:v>_Sproščanje_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'AX01-TSC (0)'!$S$105:$S$135</c:f>
              <c:numCache>
                <c:formatCode>General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xVal>
          <c:yVal>
            <c:numRef>
              <c:f>'AX01-TSC (0)'!$T$105:$T$135</c:f>
              <c:numCache>
                <c:formatCode>General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B3B7-4F4C-BECB-0F64098E44A3}"/>
            </c:ext>
          </c:extLst>
        </c:ser>
        <c:ser>
          <c:idx val="9"/>
          <c:order val="9"/>
          <c:tx>
            <c:strRef>
              <c:f>'AX01-TSC (0)'!$V$104</c:f>
              <c:strCache>
                <c:ptCount val="1"/>
                <c:pt idx="0">
                  <c:v>_Tretja obremenitev_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'AX01-TSC (0)'!$U$105:$U$135</c:f>
              <c:numCache>
                <c:formatCode>General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xVal>
          <c:yVal>
            <c:numRef>
              <c:f>'AX01-TSC (0)'!$V$105:$V$135</c:f>
              <c:numCache>
                <c:formatCode>General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B3B7-4F4C-BECB-0F64098E44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80049992"/>
        <c:axId val="580050384"/>
      </c:scatterChart>
      <c:valAx>
        <c:axId val="580049992"/>
        <c:scaling>
          <c:orientation val="minMax"/>
          <c:min val="0"/>
        </c:scaling>
        <c:delete val="0"/>
        <c:axPos val="t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de-DE" sz="800" b="0" i="0" u="none" strike="noStrike" baseline="0">
                    <a:solidFill>
                      <a:srgbClr val="000000"/>
                    </a:solidFill>
                    <a:latin typeface="Symbol"/>
                  </a:rPr>
                  <a:t>s</a:t>
                </a:r>
                <a:r>
                  <a:rPr lang="de-DE" sz="800" b="0" i="0" u="none" strike="noStrike" baseline="-25000">
                    <a:solidFill>
                      <a:srgbClr val="000000"/>
                    </a:solidFill>
                    <a:latin typeface="Arial"/>
                    <a:cs typeface="Arial"/>
                  </a:rPr>
                  <a:t>o</a:t>
                </a:r>
                <a:r>
                  <a:rPr lang="de-DE" sz="800" b="0" i="0" u="none" strike="noStrike" baseline="0">
                    <a:solidFill>
                      <a:srgbClr val="000000"/>
                    </a:solidFill>
                    <a:latin typeface="Arial"/>
                    <a:cs typeface="Arial"/>
                  </a:rPr>
                  <a:t> [MN/m²]</a:t>
                </a:r>
              </a:p>
            </c:rich>
          </c:tx>
          <c:layout>
            <c:manualLayout>
              <c:xMode val="edge"/>
              <c:yMode val="edge"/>
              <c:x val="0.47222338874307379"/>
              <c:y val="0.93783897283109874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80050384"/>
        <c:crosses val="autoZero"/>
        <c:crossBetween val="midCat"/>
      </c:valAx>
      <c:valAx>
        <c:axId val="580050384"/>
        <c:scaling>
          <c:orientation val="maxMin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 s [mm]</a:t>
                </a:r>
              </a:p>
            </c:rich>
          </c:tx>
          <c:layout>
            <c:manualLayout>
              <c:xMode val="edge"/>
              <c:yMode val="edge"/>
              <c:x val="1.3888888888888888E-2"/>
              <c:y val="0.48648705398311692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80049992"/>
        <c:crosses val="autoZero"/>
        <c:crossBetween val="midCat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 paperSize="9" orientation="landscape" horizontalDpi="203" verticalDpi="196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44943820224719"/>
          <c:y val="0.15"/>
          <c:w val="0.7752808988764045"/>
          <c:h val="0.77812499999999996"/>
        </c:manualLayout>
      </c:layout>
      <c:scatterChart>
        <c:scatterStyle val="lineMarker"/>
        <c:varyColors val="0"/>
        <c:ser>
          <c:idx val="0"/>
          <c:order val="0"/>
          <c:tx>
            <c:strRef>
              <c:f>'AX01-CNR (0)'!$B$16</c:f>
              <c:strCache>
                <c:ptCount val="1"/>
                <c:pt idx="0">
                  <c:v>first loading</c:v>
                </c:pt>
              </c:strCache>
            </c:strRef>
          </c:tx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xVal>
            <c:numRef>
              <c:f>'AX01-CNR (0)'!$C$16:$C$17</c:f>
              <c:numCache>
                <c:formatCode>0.0000</c:formatCode>
                <c:ptCount val="2"/>
              </c:numCache>
            </c:numRef>
          </c:xVal>
          <c:yVal>
            <c:numRef>
              <c:f>'AX01-CNR (0)'!$D$16:$D$17</c:f>
              <c:numCache>
                <c:formatCode>0.00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1EE-4AAA-ABFD-DA39A1F03CCA}"/>
            </c:ext>
          </c:extLst>
        </c:ser>
        <c:ser>
          <c:idx val="2"/>
          <c:order val="1"/>
          <c:tx>
            <c:strRef>
              <c:f>'AX01-CNR (0)'!$B$18</c:f>
              <c:strCache>
                <c:ptCount val="1"/>
                <c:pt idx="0">
                  <c:v>second loading</c:v>
                </c:pt>
              </c:strCache>
            </c:strRef>
          </c:tx>
          <c:spPr>
            <a:ln w="28575">
              <a:noFill/>
            </a:ln>
          </c:spPr>
          <c:marker>
            <c:symbol val="triangle"/>
            <c:size val="5"/>
            <c:spPr>
              <a:solidFill>
                <a:srgbClr val="FFFF00"/>
              </a:solidFill>
              <a:ln>
                <a:solidFill>
                  <a:srgbClr val="FFFF00"/>
                </a:solidFill>
                <a:prstDash val="solid"/>
              </a:ln>
            </c:spPr>
          </c:marker>
          <c:xVal>
            <c:numRef>
              <c:f>'AX01-CNR (0)'!$C$18:$C$19</c:f>
              <c:numCache>
                <c:formatCode>0.0000</c:formatCode>
                <c:ptCount val="2"/>
              </c:numCache>
            </c:numRef>
          </c:xVal>
          <c:yVal>
            <c:numRef>
              <c:f>'AX01-CNR (0)'!$D$18:$D$19</c:f>
              <c:numCache>
                <c:formatCode>0.00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1EE-4AAA-ABFD-DA39A1F03CCA}"/>
            </c:ext>
          </c:extLst>
        </c:ser>
        <c:ser>
          <c:idx val="4"/>
          <c:order val="2"/>
          <c:tx>
            <c:strRef>
              <c:f>'AX01-CNR (0)'!$B$20</c:f>
              <c:strCache>
                <c:ptCount val="1"/>
              </c:strCache>
            </c:strRef>
          </c:tx>
          <c:spPr>
            <a:ln w="28575">
              <a:noFill/>
            </a:ln>
          </c:spPr>
          <c:marker>
            <c:symbol val="star"/>
            <c:size val="5"/>
            <c:spPr>
              <a:noFill/>
              <a:ln>
                <a:solidFill>
                  <a:srgbClr val="800080"/>
                </a:solidFill>
                <a:prstDash val="solid"/>
              </a:ln>
            </c:spPr>
          </c:marker>
          <c:xVal>
            <c:numRef>
              <c:f>'AX01-CNR (0)'!$C$20:$C$21</c:f>
              <c:numCache>
                <c:formatCode>#,##0.0000\ _D_M</c:formatCode>
                <c:ptCount val="2"/>
              </c:numCache>
            </c:numRef>
          </c:xVal>
          <c:yVal>
            <c:numRef>
              <c:f>'AX01-CNR (0)'!$D$20:$D$21</c:f>
              <c:numCache>
                <c:formatCode>0.00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61EE-4AAA-ABFD-DA39A1F03CCA}"/>
            </c:ext>
          </c:extLst>
        </c:ser>
        <c:ser>
          <c:idx val="5"/>
          <c:order val="3"/>
          <c:tx>
            <c:strRef>
              <c:f>'AX01-CNR (0)'!$P$127</c:f>
              <c:strCache>
                <c:ptCount val="1"/>
                <c:pt idx="0">
                  <c:v>_Erstbelastung_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'AX01-CNR (0)'!$O$128:$O$158</c:f>
              <c:numCache>
                <c:formatCode>General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xVal>
          <c:yVal>
            <c:numRef>
              <c:f>'AX01-CNR (0)'!$P$128:$P$158</c:f>
              <c:numCache>
                <c:formatCode>General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61EE-4AAA-ABFD-DA39A1F03CCA}"/>
            </c:ext>
          </c:extLst>
        </c:ser>
        <c:ser>
          <c:idx val="7"/>
          <c:order val="4"/>
          <c:tx>
            <c:strRef>
              <c:f>'AX01-CNR (0)'!$T$127</c:f>
              <c:strCache>
                <c:ptCount val="1"/>
                <c:pt idx="0">
                  <c:v>_Zweitbelastung_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'AX01-CNR (0)'!$S$128:$S$158</c:f>
              <c:numCache>
                <c:formatCode>General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xVal>
          <c:yVal>
            <c:numRef>
              <c:f>'AX01-CNR (0)'!$T$128:$T$158</c:f>
              <c:numCache>
                <c:formatCode>General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61EE-4AAA-ABFD-DA39A1F03CCA}"/>
            </c:ext>
          </c:extLst>
        </c:ser>
        <c:ser>
          <c:idx val="9"/>
          <c:order val="5"/>
          <c:tx>
            <c:strRef>
              <c:f>'AX01-CNR (0)'!$X$127</c:f>
              <c:strCache>
                <c:ptCount val="1"/>
                <c:pt idx="0">
                  <c:v>_Drittbelastung_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'AX01-CNR (0)'!$W$128:$W$158</c:f>
              <c:numCache>
                <c:formatCode>General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xVal>
          <c:yVal>
            <c:numRef>
              <c:f>'AX01-CNR (0)'!$X$128:$X$158</c:f>
              <c:numCache>
                <c:formatCode>General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61EE-4AAA-ABFD-DA39A1F03C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80051560"/>
        <c:axId val="580051952"/>
      </c:scatterChart>
      <c:valAx>
        <c:axId val="580051560"/>
        <c:scaling>
          <c:orientation val="minMax"/>
          <c:min val="0"/>
        </c:scaling>
        <c:delete val="0"/>
        <c:axPos val="t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 sz="800" b="1" i="0" u="none" strike="noStrike" baseline="0">
                    <a:solidFill>
                      <a:srgbClr val="000000"/>
                    </a:solidFill>
                    <a:latin typeface="Arial"/>
                    <a:cs typeface="Arial"/>
                  </a:rPr>
                  <a:t>Pressione sul terreno</a:t>
                </a:r>
                <a:r>
                  <a:rPr lang="de-DE" sz="800" b="1" i="0" u="none" strike="noStrike" baseline="0">
                    <a:solidFill>
                      <a:srgbClr val="000000"/>
                    </a:solidFill>
                    <a:latin typeface="Andy"/>
                    <a:cs typeface="Arial"/>
                  </a:rPr>
                  <a:t> </a:t>
                </a:r>
                <a:r>
                  <a:rPr lang="de-DE" sz="800" b="0" i="0" u="none" strike="noStrike" baseline="0">
                    <a:solidFill>
                      <a:srgbClr val="000000"/>
                    </a:solidFill>
                    <a:latin typeface="Symbol"/>
                    <a:cs typeface="Arial"/>
                  </a:rPr>
                  <a:t>s</a:t>
                </a:r>
                <a:r>
                  <a:rPr lang="de-DE" sz="800" b="0" i="0" u="none" strike="noStrike" baseline="-25000">
                    <a:solidFill>
                      <a:srgbClr val="000000"/>
                    </a:solidFill>
                    <a:latin typeface="Arial"/>
                    <a:cs typeface="Arial"/>
                  </a:rPr>
                  <a:t>o</a:t>
                </a:r>
                <a:r>
                  <a:rPr lang="de-DE" sz="800" b="0" i="0" u="none" strike="noStrike" baseline="0">
                    <a:solidFill>
                      <a:srgbClr val="000000"/>
                    </a:solidFill>
                    <a:latin typeface="Arial"/>
                    <a:cs typeface="Arial"/>
                  </a:rPr>
                  <a:t> [kN/m²]</a:t>
                </a:r>
              </a:p>
            </c:rich>
          </c:tx>
          <c:layout>
            <c:manualLayout>
              <c:xMode val="edge"/>
              <c:yMode val="edge"/>
              <c:x val="0.27247191011235955"/>
              <c:y val="1.5625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80051952"/>
        <c:crosses val="autoZero"/>
        <c:crossBetween val="midCat"/>
      </c:valAx>
      <c:valAx>
        <c:axId val="580051952"/>
        <c:scaling>
          <c:orientation val="maxMin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 Cedimenti s[mm]</a:t>
                </a:r>
              </a:p>
            </c:rich>
          </c:tx>
          <c:layout>
            <c:manualLayout>
              <c:xMode val="edge"/>
              <c:yMode val="edge"/>
              <c:x val="1.4044943820224719E-2"/>
              <c:y val="0.40937499999999999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80051560"/>
        <c:crosses val="autoZero"/>
        <c:crossBetween val="midCat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 paperSize="9" orientation="landscape" horizontalDpi="203" verticalDpi="196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DE"/>
              <a:t>Drucksetzungslinie</a:t>
            </a:r>
          </a:p>
        </c:rich>
      </c:tx>
      <c:layout>
        <c:manualLayout>
          <c:xMode val="edge"/>
          <c:yMode val="edge"/>
          <c:x val="8.4316460442444684E-3"/>
          <c:y val="1.587302763625135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5714285714285714"/>
          <c:y val="0.11529411764705882"/>
          <c:w val="0.79714285714285715"/>
          <c:h val="0.65176470588235291"/>
        </c:manualLayout>
      </c:layout>
      <c:scatterChart>
        <c:scatterStyle val="lineMarker"/>
        <c:varyColors val="0"/>
        <c:ser>
          <c:idx val="0"/>
          <c:order val="0"/>
          <c:tx>
            <c:strRef>
              <c:f>'AX01-SN (0)'!$B$16</c:f>
              <c:strCache>
                <c:ptCount val="1"/>
                <c:pt idx="0">
                  <c:v>Erstbelastung</c:v>
                </c:pt>
              </c:strCache>
            </c:strRef>
          </c:tx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xVal>
            <c:numRef>
              <c:f>'AX01-SN (0)'!$C$16:$C$17</c:f>
              <c:numCache>
                <c:formatCode>0.0000</c:formatCode>
                <c:ptCount val="2"/>
                <c:pt idx="1">
                  <c:v>0</c:v>
                </c:pt>
              </c:numCache>
            </c:numRef>
          </c:xVal>
          <c:yVal>
            <c:numRef>
              <c:f>'AX01-SN (0)'!$D$16:$D$17</c:f>
              <c:numCache>
                <c:formatCode>0.00</c:formatCode>
                <c:ptCount val="2"/>
                <c:pt idx="1">
                  <c:v>0.01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745-44F0-B427-197903943388}"/>
            </c:ext>
          </c:extLst>
        </c:ser>
        <c:ser>
          <c:idx val="1"/>
          <c:order val="1"/>
          <c:tx>
            <c:strRef>
              <c:f>'AX01-SN (0)'!$B$18</c:f>
              <c:strCache>
                <c:ptCount val="1"/>
                <c:pt idx="0">
                  <c:v>Entlastung</c:v>
                </c:pt>
              </c:strCache>
            </c:strRef>
          </c:tx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xVal>
            <c:numRef>
              <c:f>'AX01-SN (0)'!$C$18:$C$19</c:f>
              <c:numCache>
                <c:formatCode>0.0000</c:formatCode>
                <c:ptCount val="2"/>
                <c:pt idx="1">
                  <c:v>0</c:v>
                </c:pt>
              </c:numCache>
            </c:numRef>
          </c:xVal>
          <c:yVal>
            <c:numRef>
              <c:f>'AX01-SN (0)'!$D$18:$D$19</c:f>
              <c:numCache>
                <c:formatCode>0.00</c:formatCode>
                <c:ptCount val="2"/>
                <c:pt idx="1">
                  <c:v>0.02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745-44F0-B427-197903943388}"/>
            </c:ext>
          </c:extLst>
        </c:ser>
        <c:ser>
          <c:idx val="2"/>
          <c:order val="2"/>
          <c:tx>
            <c:strRef>
              <c:f>'AX01-SN (0)'!$B$20</c:f>
              <c:strCache>
                <c:ptCount val="1"/>
                <c:pt idx="0">
                  <c:v>Zweitbelastung</c:v>
                </c:pt>
              </c:strCache>
            </c:strRef>
          </c:tx>
          <c:spPr>
            <a:ln w="28575">
              <a:noFill/>
            </a:ln>
          </c:spPr>
          <c:marker>
            <c:symbol val="square"/>
            <c:size val="4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xVal>
            <c:numRef>
              <c:f>'AX01-SN (0)'!$C$20:$C$21</c:f>
              <c:numCache>
                <c:formatCode>0.0000</c:formatCode>
                <c:ptCount val="2"/>
                <c:pt idx="1">
                  <c:v>0</c:v>
                </c:pt>
              </c:numCache>
            </c:numRef>
          </c:xVal>
          <c:yVal>
            <c:numRef>
              <c:f>'AX01-SN (0)'!$D$20:$D$21</c:f>
              <c:numCache>
                <c:formatCode>0.00</c:formatCode>
                <c:ptCount val="2"/>
                <c:pt idx="1">
                  <c:v>0.03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8745-44F0-B427-197903943388}"/>
            </c:ext>
          </c:extLst>
        </c:ser>
        <c:ser>
          <c:idx val="3"/>
          <c:order val="3"/>
          <c:tx>
            <c:strRef>
              <c:f>'AX01-SN (0)'!$B$22</c:f>
              <c:strCache>
                <c:ptCount val="1"/>
                <c:pt idx="0">
                  <c:v>2.Entlastung</c:v>
                </c:pt>
              </c:strCache>
            </c:strRef>
          </c:tx>
          <c:spPr>
            <a:ln w="28575">
              <a:noFill/>
            </a:ln>
          </c:spPr>
          <c:marker>
            <c:symbol val="square"/>
            <c:size val="4"/>
            <c:spPr>
              <a:solidFill>
                <a:srgbClr val="FFFFFF"/>
              </a:solidFill>
              <a:ln>
                <a:solidFill>
                  <a:srgbClr val="808080"/>
                </a:solidFill>
                <a:prstDash val="solid"/>
              </a:ln>
            </c:spPr>
          </c:marker>
          <c:xVal>
            <c:numRef>
              <c:f>'AX01-SN (0)'!$C$22:$C$23</c:f>
              <c:numCache>
                <c:formatCode>0.0000</c:formatCode>
                <c:ptCount val="2"/>
                <c:pt idx="1">
                  <c:v>0</c:v>
                </c:pt>
              </c:numCache>
            </c:numRef>
          </c:xVal>
          <c:yVal>
            <c:numRef>
              <c:f>'AX01-SN (0)'!$D$22:$D$23</c:f>
              <c:numCache>
                <c:formatCode>0.00</c:formatCode>
                <c:ptCount val="2"/>
                <c:pt idx="1">
                  <c:v>0.04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8745-44F0-B427-197903943388}"/>
            </c:ext>
          </c:extLst>
        </c:ser>
        <c:ser>
          <c:idx val="4"/>
          <c:order val="4"/>
          <c:tx>
            <c:strRef>
              <c:f>'AX01-SN (0)'!$B$24</c:f>
              <c:strCache>
                <c:ptCount val="1"/>
                <c:pt idx="0">
                  <c:v>Drittbelastung</c:v>
                </c:pt>
              </c:strCache>
            </c:strRef>
          </c:tx>
          <c:spPr>
            <a:ln w="28575">
              <a:noFill/>
            </a:ln>
          </c:spPr>
          <c:marker>
            <c:symbol val="circle"/>
            <c:size val="5"/>
            <c:spPr>
              <a:solidFill>
                <a:srgbClr val="008000"/>
              </a:solidFill>
              <a:ln>
                <a:solidFill>
                  <a:srgbClr val="008000"/>
                </a:solidFill>
                <a:prstDash val="solid"/>
              </a:ln>
            </c:spPr>
          </c:marker>
          <c:xVal>
            <c:numRef>
              <c:f>'AX01-SN (0)'!$C$24:$C$25</c:f>
              <c:numCache>
                <c:formatCode>0.0000</c:formatCode>
                <c:ptCount val="2"/>
                <c:pt idx="1">
                  <c:v>0</c:v>
                </c:pt>
              </c:numCache>
            </c:numRef>
          </c:xVal>
          <c:yVal>
            <c:numRef>
              <c:f>'AX01-SN (0)'!$D$24:$D$25</c:f>
              <c:numCache>
                <c:formatCode>0.00</c:formatCode>
                <c:ptCount val="2"/>
                <c:pt idx="1">
                  <c:v>0.05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8745-44F0-B427-197903943388}"/>
            </c:ext>
          </c:extLst>
        </c:ser>
        <c:ser>
          <c:idx val="5"/>
          <c:order val="5"/>
          <c:tx>
            <c:strRef>
              <c:f>'AX01-SN (0)'!$Q$154</c:f>
              <c:strCache>
                <c:ptCount val="1"/>
                <c:pt idx="0">
                  <c:v>Erstbelastung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'AX01-SN (0)'!$P$155:$P$185</c:f>
              <c:numCache>
                <c:formatCode>General</c:formatCode>
                <c:ptCount val="31"/>
                <c:pt idx="0">
                  <c:v>0</c:v>
                </c:pt>
                <c:pt idx="1">
                  <c:v>0.02</c:v>
                </c:pt>
                <c:pt idx="2">
                  <c:v>0.04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xVal>
          <c:yVal>
            <c:numRef>
              <c:f>'AX01-SN (0)'!$Q$155:$Q$185</c:f>
              <c:numCache>
                <c:formatCode>General</c:formatCode>
                <c:ptCount val="31"/>
                <c:pt idx="0">
                  <c:v>0</c:v>
                </c:pt>
                <c:pt idx="1">
                  <c:v>0.02</c:v>
                </c:pt>
                <c:pt idx="2">
                  <c:v>0.04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8745-44F0-B427-197903943388}"/>
            </c:ext>
          </c:extLst>
        </c:ser>
        <c:ser>
          <c:idx val="6"/>
          <c:order val="6"/>
          <c:tx>
            <c:strRef>
              <c:f>'AX01-SN (0)'!$S$154</c:f>
              <c:strCache>
                <c:ptCount val="1"/>
                <c:pt idx="0">
                  <c:v>Entlastung</c:v>
                </c:pt>
              </c:strCache>
            </c:strRef>
          </c:tx>
          <c:spPr>
            <a:ln w="12700">
              <a:solidFill>
                <a:srgbClr val="000000"/>
              </a:solidFill>
              <a:prstDash val="lgDashDot"/>
            </a:ln>
          </c:spPr>
          <c:marker>
            <c:symbol val="none"/>
          </c:marker>
          <c:xVal>
            <c:numRef>
              <c:f>'AX01-SN (0)'!$R$155:$R$185</c:f>
              <c:numCache>
                <c:formatCode>General</c:formatCode>
                <c:ptCount val="31"/>
                <c:pt idx="0">
                  <c:v>0</c:v>
                </c:pt>
                <c:pt idx="1">
                  <c:v>0.02</c:v>
                </c:pt>
                <c:pt idx="2">
                  <c:v>0.04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xVal>
          <c:yVal>
            <c:numRef>
              <c:f>'AX01-SN (0)'!$S$155:$S$185</c:f>
              <c:numCache>
                <c:formatCode>General</c:formatCode>
                <c:ptCount val="31"/>
                <c:pt idx="0">
                  <c:v>0</c:v>
                </c:pt>
                <c:pt idx="1">
                  <c:v>2.2000000000000002E-2</c:v>
                </c:pt>
                <c:pt idx="2">
                  <c:v>4.4000000000000004E-2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8745-44F0-B427-197903943388}"/>
            </c:ext>
          </c:extLst>
        </c:ser>
        <c:ser>
          <c:idx val="7"/>
          <c:order val="7"/>
          <c:tx>
            <c:strRef>
              <c:f>'AX01-SN (0)'!$U$154</c:f>
              <c:strCache>
                <c:ptCount val="1"/>
                <c:pt idx="0">
                  <c:v>Zweitbelastung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none"/>
          </c:marker>
          <c:xVal>
            <c:numRef>
              <c:f>'AX01-SN (0)'!$T$155:$T$185</c:f>
              <c:numCache>
                <c:formatCode>General</c:formatCode>
                <c:ptCount val="31"/>
                <c:pt idx="0">
                  <c:v>0</c:v>
                </c:pt>
                <c:pt idx="1">
                  <c:v>0.02</c:v>
                </c:pt>
                <c:pt idx="2">
                  <c:v>0.04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xVal>
          <c:yVal>
            <c:numRef>
              <c:f>'AX01-SN (0)'!$U$155:$U$185</c:f>
              <c:numCache>
                <c:formatCode>General</c:formatCode>
                <c:ptCount val="31"/>
                <c:pt idx="0">
                  <c:v>0</c:v>
                </c:pt>
                <c:pt idx="1">
                  <c:v>2.4E-2</c:v>
                </c:pt>
                <c:pt idx="2">
                  <c:v>4.8000000000000001E-2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8745-44F0-B427-197903943388}"/>
            </c:ext>
          </c:extLst>
        </c:ser>
        <c:ser>
          <c:idx val="8"/>
          <c:order val="8"/>
          <c:tx>
            <c:strRef>
              <c:f>'AX01-SN (0)'!$W$154</c:f>
              <c:strCache>
                <c:ptCount val="1"/>
                <c:pt idx="0">
                  <c:v>2. Entlastung</c:v>
                </c:pt>
              </c:strCache>
            </c:strRef>
          </c:tx>
          <c:spPr>
            <a:ln w="12700">
              <a:solidFill>
                <a:srgbClr val="000000"/>
              </a:solidFill>
              <a:prstDash val="lgDashDotDot"/>
            </a:ln>
          </c:spPr>
          <c:marker>
            <c:symbol val="none"/>
          </c:marker>
          <c:xVal>
            <c:numRef>
              <c:f>'AX01-SN (0)'!$V$155:$V$185</c:f>
              <c:numCache>
                <c:formatCode>General</c:formatCode>
                <c:ptCount val="31"/>
                <c:pt idx="0">
                  <c:v>0</c:v>
                </c:pt>
                <c:pt idx="1">
                  <c:v>0.02</c:v>
                </c:pt>
                <c:pt idx="2">
                  <c:v>0.04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xVal>
          <c:yVal>
            <c:numRef>
              <c:f>'AX01-SN (0)'!$W$155:$W$185</c:f>
              <c:numCache>
                <c:formatCode>General</c:formatCode>
                <c:ptCount val="31"/>
                <c:pt idx="0">
                  <c:v>0</c:v>
                </c:pt>
                <c:pt idx="1">
                  <c:v>2.6000000000000002E-2</c:v>
                </c:pt>
                <c:pt idx="2">
                  <c:v>5.2000000000000005E-2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8745-44F0-B427-197903943388}"/>
            </c:ext>
          </c:extLst>
        </c:ser>
        <c:ser>
          <c:idx val="9"/>
          <c:order val="9"/>
          <c:tx>
            <c:strRef>
              <c:f>'AX01-SN (0)'!$Y$154</c:f>
              <c:strCache>
                <c:ptCount val="1"/>
                <c:pt idx="0">
                  <c:v>Drittbelastung</c:v>
                </c:pt>
              </c:strCache>
            </c:strRef>
          </c:tx>
          <c:spPr>
            <a:ln w="12700">
              <a:solidFill>
                <a:srgbClr val="008000"/>
              </a:solidFill>
              <a:prstDash val="solid"/>
            </a:ln>
          </c:spPr>
          <c:marker>
            <c:symbol val="none"/>
          </c:marker>
          <c:xVal>
            <c:numRef>
              <c:f>'AX01-SN (0)'!$X$155:$X$185</c:f>
              <c:numCache>
                <c:formatCode>General</c:formatCode>
                <c:ptCount val="31"/>
                <c:pt idx="0">
                  <c:v>0</c:v>
                </c:pt>
                <c:pt idx="1">
                  <c:v>0.02</c:v>
                </c:pt>
                <c:pt idx="2">
                  <c:v>0.04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xVal>
          <c:yVal>
            <c:numRef>
              <c:f>'AX01-SN (0)'!$Y$155:$Y$185</c:f>
              <c:numCache>
                <c:formatCode>General</c:formatCode>
                <c:ptCount val="31"/>
                <c:pt idx="0">
                  <c:v>0</c:v>
                </c:pt>
                <c:pt idx="1">
                  <c:v>2.7999999999999997E-2</c:v>
                </c:pt>
                <c:pt idx="2">
                  <c:v>5.5999999999999994E-2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8745-44F0-B427-1979039433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80053128"/>
        <c:axId val="580053520"/>
      </c:scatterChart>
      <c:valAx>
        <c:axId val="580053128"/>
        <c:scaling>
          <c:orientation val="minMax"/>
          <c:min val="0"/>
        </c:scaling>
        <c:delete val="0"/>
        <c:axPos val="t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de-DE" sz="800" b="0" i="0" u="none" strike="noStrike" baseline="0">
                    <a:solidFill>
                      <a:srgbClr val="000000"/>
                    </a:solidFill>
                    <a:latin typeface="Symbol"/>
                  </a:rPr>
                  <a:t>s</a:t>
                </a:r>
                <a:r>
                  <a:rPr lang="de-DE" sz="800" b="0" i="0" u="none" strike="noStrike" baseline="-25000">
                    <a:solidFill>
                      <a:srgbClr val="000000"/>
                    </a:solidFill>
                    <a:latin typeface="Arial"/>
                    <a:cs typeface="Arial"/>
                  </a:rPr>
                  <a:t>o</a:t>
                </a:r>
                <a:r>
                  <a:rPr lang="de-DE" sz="800" b="0" i="0" u="none" strike="noStrike" baseline="0">
                    <a:solidFill>
                      <a:srgbClr val="000000"/>
                    </a:solidFill>
                    <a:latin typeface="Arial"/>
                    <a:cs typeface="Arial"/>
                  </a:rPr>
                  <a:t> [MN/m²]</a:t>
                </a:r>
              </a:p>
            </c:rich>
          </c:tx>
          <c:layout>
            <c:manualLayout>
              <c:xMode val="edge"/>
              <c:yMode val="edge"/>
              <c:x val="0.52"/>
              <c:y val="1.411764705882353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80053520"/>
        <c:crosses val="autoZero"/>
        <c:crossBetween val="midCat"/>
      </c:valAx>
      <c:valAx>
        <c:axId val="580053520"/>
        <c:scaling>
          <c:orientation val="maxMin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 s [mm]</a:t>
                </a:r>
              </a:p>
            </c:rich>
          </c:tx>
          <c:layout>
            <c:manualLayout>
              <c:xMode val="edge"/>
              <c:yMode val="edge"/>
              <c:x val="1.4285714285714285E-2"/>
              <c:y val="0.3976470588235294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80053128"/>
        <c:crosses val="autoZero"/>
        <c:crossBetween val="midCat"/>
      </c:val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0.14857142857142858"/>
          <c:y val="0.8"/>
          <c:w val="0.8"/>
          <c:h val="0.19294117647058817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 paperSize="9" orientation="landscape" horizontalDpi="203" verticalDpi="196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DE"/>
              <a:t>Drucksetzungslinie</a:t>
            </a:r>
          </a:p>
        </c:rich>
      </c:tx>
      <c:layout>
        <c:manualLayout>
          <c:xMode val="edge"/>
          <c:yMode val="edge"/>
          <c:x val="8.4316460442444684E-3"/>
          <c:y val="1.587302763625135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5714285714285714"/>
          <c:y val="0.11529411764705882"/>
          <c:w val="0.79714285714285715"/>
          <c:h val="0.65176470588235291"/>
        </c:manualLayout>
      </c:layout>
      <c:scatterChart>
        <c:scatterStyle val="lineMarker"/>
        <c:varyColors val="0"/>
        <c:ser>
          <c:idx val="0"/>
          <c:order val="0"/>
          <c:tx>
            <c:strRef>
              <c:f>'AX01-ÖNORM (0)'!$B$16</c:f>
              <c:strCache>
                <c:ptCount val="1"/>
                <c:pt idx="0">
                  <c:v>Erstbelastung</c:v>
                </c:pt>
              </c:strCache>
            </c:strRef>
          </c:tx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xVal>
            <c:numRef>
              <c:f>'AX01-ÖNORM (0)'!$C$16:$C$17</c:f>
              <c:numCache>
                <c:formatCode>0.0000</c:formatCode>
                <c:ptCount val="2"/>
                <c:pt idx="1">
                  <c:v>0</c:v>
                </c:pt>
              </c:numCache>
            </c:numRef>
          </c:xVal>
          <c:yVal>
            <c:numRef>
              <c:f>'AX01-ÖNORM (0)'!$D$16:$D$17</c:f>
              <c:numCache>
                <c:formatCode>0.00</c:formatCode>
                <c:ptCount val="2"/>
                <c:pt idx="1">
                  <c:v>0.01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DC9-46D7-83B9-FF8193232191}"/>
            </c:ext>
          </c:extLst>
        </c:ser>
        <c:ser>
          <c:idx val="1"/>
          <c:order val="1"/>
          <c:tx>
            <c:strRef>
              <c:f>'AX01-ÖNORM (0)'!$B$18</c:f>
              <c:strCache>
                <c:ptCount val="1"/>
                <c:pt idx="0">
                  <c:v>Entlastung</c:v>
                </c:pt>
              </c:strCache>
            </c:strRef>
          </c:tx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xVal>
            <c:numRef>
              <c:f>'AX01-ÖNORM (0)'!$C$18:$C$19</c:f>
              <c:numCache>
                <c:formatCode>0.0000</c:formatCode>
                <c:ptCount val="2"/>
                <c:pt idx="1">
                  <c:v>1E-3</c:v>
                </c:pt>
              </c:numCache>
            </c:numRef>
          </c:xVal>
          <c:yVal>
            <c:numRef>
              <c:f>'AX01-ÖNORM (0)'!$D$18:$D$19</c:f>
              <c:numCache>
                <c:formatCode>0.00</c:formatCode>
                <c:ptCount val="2"/>
                <c:pt idx="1">
                  <c:v>0.02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DC9-46D7-83B9-FF8193232191}"/>
            </c:ext>
          </c:extLst>
        </c:ser>
        <c:ser>
          <c:idx val="2"/>
          <c:order val="2"/>
          <c:tx>
            <c:strRef>
              <c:f>'AX01-ÖNORM (0)'!$B$20</c:f>
              <c:strCache>
                <c:ptCount val="1"/>
                <c:pt idx="0">
                  <c:v>Zweitbelastung</c:v>
                </c:pt>
              </c:strCache>
            </c:strRef>
          </c:tx>
          <c:spPr>
            <a:ln w="28575">
              <a:noFill/>
            </a:ln>
          </c:spPr>
          <c:marker>
            <c:symbol val="square"/>
            <c:size val="4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xVal>
            <c:numRef>
              <c:f>'AX01-ÖNORM (0)'!$C$20:$C$21</c:f>
              <c:numCache>
                <c:formatCode>0.0000</c:formatCode>
                <c:ptCount val="2"/>
                <c:pt idx="1">
                  <c:v>2E-3</c:v>
                </c:pt>
              </c:numCache>
            </c:numRef>
          </c:xVal>
          <c:yVal>
            <c:numRef>
              <c:f>'AX01-ÖNORM (0)'!$D$20:$D$21</c:f>
              <c:numCache>
                <c:formatCode>0.00</c:formatCode>
                <c:ptCount val="2"/>
                <c:pt idx="1">
                  <c:v>0.03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1DC9-46D7-83B9-FF8193232191}"/>
            </c:ext>
          </c:extLst>
        </c:ser>
        <c:ser>
          <c:idx val="3"/>
          <c:order val="3"/>
          <c:tx>
            <c:strRef>
              <c:f>'AX01-ÖNORM (0)'!$B$22</c:f>
              <c:strCache>
                <c:ptCount val="1"/>
                <c:pt idx="0">
                  <c:v>2.Entlastung</c:v>
                </c:pt>
              </c:strCache>
            </c:strRef>
          </c:tx>
          <c:spPr>
            <a:ln w="28575">
              <a:noFill/>
            </a:ln>
          </c:spPr>
          <c:marker>
            <c:symbol val="square"/>
            <c:size val="4"/>
            <c:spPr>
              <a:solidFill>
                <a:srgbClr val="FFFFFF"/>
              </a:solidFill>
              <a:ln>
                <a:solidFill>
                  <a:srgbClr val="808080"/>
                </a:solidFill>
                <a:prstDash val="solid"/>
              </a:ln>
            </c:spPr>
          </c:marker>
          <c:xVal>
            <c:numRef>
              <c:f>'AX01-ÖNORM (0)'!$C$22:$C$23</c:f>
              <c:numCache>
                <c:formatCode>0.0000</c:formatCode>
                <c:ptCount val="2"/>
                <c:pt idx="1">
                  <c:v>3.0000000000000001E-3</c:v>
                </c:pt>
              </c:numCache>
            </c:numRef>
          </c:xVal>
          <c:yVal>
            <c:numRef>
              <c:f>'AX01-ÖNORM (0)'!$D$22:$D$23</c:f>
              <c:numCache>
                <c:formatCode>0.00</c:formatCode>
                <c:ptCount val="2"/>
                <c:pt idx="1">
                  <c:v>0.04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1DC9-46D7-83B9-FF8193232191}"/>
            </c:ext>
          </c:extLst>
        </c:ser>
        <c:ser>
          <c:idx val="4"/>
          <c:order val="4"/>
          <c:tx>
            <c:strRef>
              <c:f>'AX01-ÖNORM (0)'!$B$24</c:f>
              <c:strCache>
                <c:ptCount val="1"/>
                <c:pt idx="0">
                  <c:v>Drittbelastung</c:v>
                </c:pt>
              </c:strCache>
            </c:strRef>
          </c:tx>
          <c:spPr>
            <a:ln w="28575">
              <a:noFill/>
            </a:ln>
          </c:spPr>
          <c:marker>
            <c:symbol val="circle"/>
            <c:size val="5"/>
            <c:spPr>
              <a:solidFill>
                <a:srgbClr val="008000"/>
              </a:solidFill>
              <a:ln>
                <a:solidFill>
                  <a:srgbClr val="008000"/>
                </a:solidFill>
                <a:prstDash val="solid"/>
              </a:ln>
            </c:spPr>
          </c:marker>
          <c:xVal>
            <c:numRef>
              <c:f>'AX01-ÖNORM (0)'!$C$24:$C$25</c:f>
              <c:numCache>
                <c:formatCode>0.0000</c:formatCode>
                <c:ptCount val="2"/>
                <c:pt idx="1">
                  <c:v>4.0000000000000001E-3</c:v>
                </c:pt>
              </c:numCache>
            </c:numRef>
          </c:xVal>
          <c:yVal>
            <c:numRef>
              <c:f>'AX01-ÖNORM (0)'!$D$24:$D$25</c:f>
              <c:numCache>
                <c:formatCode>0.00</c:formatCode>
                <c:ptCount val="2"/>
                <c:pt idx="1">
                  <c:v>0.05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1DC9-46D7-83B9-FF8193232191}"/>
            </c:ext>
          </c:extLst>
        </c:ser>
        <c:ser>
          <c:idx val="5"/>
          <c:order val="5"/>
          <c:tx>
            <c:strRef>
              <c:f>'AX01-ÖNORM (0)'!$Q$154</c:f>
              <c:strCache>
                <c:ptCount val="1"/>
                <c:pt idx="0">
                  <c:v>Erstbelastung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'AX01-ÖNORM (0)'!$P$155:$P$185</c:f>
              <c:numCache>
                <c:formatCode>General</c:formatCode>
                <c:ptCount val="31"/>
                <c:pt idx="0">
                  <c:v>0</c:v>
                </c:pt>
                <c:pt idx="1">
                  <c:v>0.02</c:v>
                </c:pt>
                <c:pt idx="2">
                  <c:v>0.04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xVal>
          <c:yVal>
            <c:numRef>
              <c:f>'AX01-ÖNORM (0)'!$Q$155:$Q$185</c:f>
              <c:numCache>
                <c:formatCode>General</c:formatCode>
                <c:ptCount val="31"/>
                <c:pt idx="0">
                  <c:v>0</c:v>
                </c:pt>
                <c:pt idx="1">
                  <c:v>0.02</c:v>
                </c:pt>
                <c:pt idx="2">
                  <c:v>0.04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1DC9-46D7-83B9-FF8193232191}"/>
            </c:ext>
          </c:extLst>
        </c:ser>
        <c:ser>
          <c:idx val="6"/>
          <c:order val="6"/>
          <c:tx>
            <c:strRef>
              <c:f>'AX01-ÖNORM (0)'!$S$154</c:f>
              <c:strCache>
                <c:ptCount val="1"/>
                <c:pt idx="0">
                  <c:v>Entlastung</c:v>
                </c:pt>
              </c:strCache>
            </c:strRef>
          </c:tx>
          <c:spPr>
            <a:ln w="12700">
              <a:solidFill>
                <a:srgbClr val="000000"/>
              </a:solidFill>
              <a:prstDash val="lgDashDot"/>
            </a:ln>
          </c:spPr>
          <c:marker>
            <c:symbol val="none"/>
          </c:marker>
          <c:xVal>
            <c:numRef>
              <c:f>'AX01-ÖNORM (0)'!$R$155:$R$185</c:f>
              <c:numCache>
                <c:formatCode>General</c:formatCode>
                <c:ptCount val="31"/>
                <c:pt idx="0">
                  <c:v>0</c:v>
                </c:pt>
                <c:pt idx="1">
                  <c:v>0.02</c:v>
                </c:pt>
                <c:pt idx="2">
                  <c:v>0.04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xVal>
          <c:yVal>
            <c:numRef>
              <c:f>'AX01-ÖNORM (0)'!$S$155:$S$185</c:f>
              <c:numCache>
                <c:formatCode>General</c:formatCode>
                <c:ptCount val="31"/>
                <c:pt idx="0">
                  <c:v>0</c:v>
                </c:pt>
                <c:pt idx="1">
                  <c:v>2.2000000000000002E-2</c:v>
                </c:pt>
                <c:pt idx="2">
                  <c:v>4.4000000000000004E-2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1DC9-46D7-83B9-FF8193232191}"/>
            </c:ext>
          </c:extLst>
        </c:ser>
        <c:ser>
          <c:idx val="7"/>
          <c:order val="7"/>
          <c:tx>
            <c:strRef>
              <c:f>'AX01-ÖNORM (0)'!$U$154</c:f>
              <c:strCache>
                <c:ptCount val="1"/>
                <c:pt idx="0">
                  <c:v>Zweitbelastung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none"/>
          </c:marker>
          <c:xVal>
            <c:numRef>
              <c:f>'AX01-ÖNORM (0)'!$T$155:$T$185</c:f>
              <c:numCache>
                <c:formatCode>General</c:formatCode>
                <c:ptCount val="31"/>
                <c:pt idx="0">
                  <c:v>0</c:v>
                </c:pt>
                <c:pt idx="1">
                  <c:v>0.02</c:v>
                </c:pt>
                <c:pt idx="2">
                  <c:v>0.04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xVal>
          <c:yVal>
            <c:numRef>
              <c:f>'AX01-ÖNORM (0)'!$U$155:$U$185</c:f>
              <c:numCache>
                <c:formatCode>General</c:formatCode>
                <c:ptCount val="31"/>
                <c:pt idx="0">
                  <c:v>0</c:v>
                </c:pt>
                <c:pt idx="1">
                  <c:v>2.4E-2</c:v>
                </c:pt>
                <c:pt idx="2">
                  <c:v>4.8000000000000001E-2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1DC9-46D7-83B9-FF8193232191}"/>
            </c:ext>
          </c:extLst>
        </c:ser>
        <c:ser>
          <c:idx val="8"/>
          <c:order val="8"/>
          <c:tx>
            <c:strRef>
              <c:f>'AX01-ÖNORM (0)'!$W$154</c:f>
              <c:strCache>
                <c:ptCount val="1"/>
                <c:pt idx="0">
                  <c:v>2. Entlastung</c:v>
                </c:pt>
              </c:strCache>
            </c:strRef>
          </c:tx>
          <c:spPr>
            <a:ln w="12700">
              <a:solidFill>
                <a:srgbClr val="000000"/>
              </a:solidFill>
              <a:prstDash val="lgDashDotDot"/>
            </a:ln>
          </c:spPr>
          <c:marker>
            <c:symbol val="none"/>
          </c:marker>
          <c:xVal>
            <c:numRef>
              <c:f>'AX01-ÖNORM (0)'!$V$155:$V$185</c:f>
              <c:numCache>
                <c:formatCode>General</c:formatCode>
                <c:ptCount val="31"/>
                <c:pt idx="0">
                  <c:v>0</c:v>
                </c:pt>
                <c:pt idx="1">
                  <c:v>0.02</c:v>
                </c:pt>
                <c:pt idx="2">
                  <c:v>0.04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xVal>
          <c:yVal>
            <c:numRef>
              <c:f>'AX01-ÖNORM (0)'!$W$155:$W$185</c:f>
              <c:numCache>
                <c:formatCode>General</c:formatCode>
                <c:ptCount val="31"/>
                <c:pt idx="0">
                  <c:v>0</c:v>
                </c:pt>
                <c:pt idx="1">
                  <c:v>2.6000000000000002E-2</c:v>
                </c:pt>
                <c:pt idx="2">
                  <c:v>5.2000000000000005E-2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1DC9-46D7-83B9-FF8193232191}"/>
            </c:ext>
          </c:extLst>
        </c:ser>
        <c:ser>
          <c:idx val="9"/>
          <c:order val="9"/>
          <c:tx>
            <c:strRef>
              <c:f>'AX01-ÖNORM (0)'!$Y$154</c:f>
              <c:strCache>
                <c:ptCount val="1"/>
                <c:pt idx="0">
                  <c:v>Drittbelastung</c:v>
                </c:pt>
              </c:strCache>
            </c:strRef>
          </c:tx>
          <c:spPr>
            <a:ln w="12700">
              <a:solidFill>
                <a:srgbClr val="008000"/>
              </a:solidFill>
              <a:prstDash val="solid"/>
            </a:ln>
          </c:spPr>
          <c:marker>
            <c:symbol val="none"/>
          </c:marker>
          <c:xVal>
            <c:numRef>
              <c:f>'AX01-ÖNORM (0)'!$X$155:$X$185</c:f>
              <c:numCache>
                <c:formatCode>General</c:formatCode>
                <c:ptCount val="31"/>
                <c:pt idx="0">
                  <c:v>0</c:v>
                </c:pt>
                <c:pt idx="1">
                  <c:v>0.02</c:v>
                </c:pt>
                <c:pt idx="2">
                  <c:v>0.04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xVal>
          <c:yVal>
            <c:numRef>
              <c:f>'AX01-ÖNORM (0)'!$Y$155:$Y$185</c:f>
              <c:numCache>
                <c:formatCode>General</c:formatCode>
                <c:ptCount val="31"/>
                <c:pt idx="0">
                  <c:v>0</c:v>
                </c:pt>
                <c:pt idx="1">
                  <c:v>2.7999999999999997E-2</c:v>
                </c:pt>
                <c:pt idx="2">
                  <c:v>5.5999999999999994E-2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1DC9-46D7-83B9-FF81932321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80054696"/>
        <c:axId val="580055088"/>
      </c:scatterChart>
      <c:valAx>
        <c:axId val="580054696"/>
        <c:scaling>
          <c:orientation val="minMax"/>
          <c:min val="0"/>
        </c:scaling>
        <c:delete val="0"/>
        <c:axPos val="t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de-DE" sz="800" b="0" i="0" u="none" strike="noStrike" baseline="0">
                    <a:solidFill>
                      <a:srgbClr val="000000"/>
                    </a:solidFill>
                    <a:latin typeface="Symbol"/>
                  </a:rPr>
                  <a:t>s</a:t>
                </a:r>
                <a:r>
                  <a:rPr lang="de-DE" sz="800" b="0" i="0" u="none" strike="noStrike" baseline="-25000">
                    <a:solidFill>
                      <a:srgbClr val="000000"/>
                    </a:solidFill>
                    <a:latin typeface="Arial"/>
                    <a:cs typeface="Arial"/>
                  </a:rPr>
                  <a:t>o</a:t>
                </a:r>
                <a:r>
                  <a:rPr lang="de-DE" sz="800" b="0" i="0" u="none" strike="noStrike" baseline="0">
                    <a:solidFill>
                      <a:srgbClr val="000000"/>
                    </a:solidFill>
                    <a:latin typeface="Arial"/>
                    <a:cs typeface="Arial"/>
                  </a:rPr>
                  <a:t> [MN/m²]</a:t>
                </a:r>
              </a:p>
            </c:rich>
          </c:tx>
          <c:layout>
            <c:manualLayout>
              <c:xMode val="edge"/>
              <c:yMode val="edge"/>
              <c:x val="0.52"/>
              <c:y val="1.411764705882353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80055088"/>
        <c:crosses val="autoZero"/>
        <c:crossBetween val="midCat"/>
      </c:valAx>
      <c:valAx>
        <c:axId val="580055088"/>
        <c:scaling>
          <c:orientation val="maxMin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 s [mm]</a:t>
                </a:r>
              </a:p>
            </c:rich>
          </c:tx>
          <c:layout>
            <c:manualLayout>
              <c:xMode val="edge"/>
              <c:yMode val="edge"/>
              <c:x val="1.4285714285714285E-2"/>
              <c:y val="0.3976470588235294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80054696"/>
        <c:crosses val="autoZero"/>
        <c:crossBetween val="midCat"/>
      </c:val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0.13714285714285715"/>
          <c:y val="0.8"/>
          <c:w val="0.8"/>
          <c:h val="0.19294117647058817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 paperSize="9" orientation="landscape" horizontalDpi="203" verticalDpi="196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44943820224719"/>
          <c:y val="0.15"/>
          <c:w val="0.7752808988764045"/>
          <c:h val="0.77812499999999996"/>
        </c:manualLayout>
      </c:layout>
      <c:scatterChart>
        <c:scatterStyle val="lineMarker"/>
        <c:varyColors val="0"/>
        <c:ser>
          <c:idx val="0"/>
          <c:order val="0"/>
          <c:tx>
            <c:strRef>
              <c:f>'AX01-SB (0)'!$B$17</c:f>
              <c:strCache>
                <c:ptCount val="1"/>
                <c:pt idx="0">
                  <c:v>first loading</c:v>
                </c:pt>
              </c:strCache>
            </c:strRef>
          </c:tx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xVal>
            <c:numRef>
              <c:f>'AX01-SB (0)'!$C$17:$C$18</c:f>
              <c:numCache>
                <c:formatCode>0.0000</c:formatCode>
                <c:ptCount val="2"/>
              </c:numCache>
            </c:numRef>
          </c:xVal>
          <c:yVal>
            <c:numRef>
              <c:f>'AX01-SB (0)'!$D$17:$D$18</c:f>
              <c:numCache>
                <c:formatCode>0.00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05E-4EBA-A08A-F8121339ECF8}"/>
            </c:ext>
          </c:extLst>
        </c:ser>
        <c:ser>
          <c:idx val="2"/>
          <c:order val="1"/>
          <c:tx>
            <c:strRef>
              <c:f>'AX01-SB (0)'!$B$19</c:f>
              <c:strCache>
                <c:ptCount val="1"/>
              </c:strCache>
            </c:strRef>
          </c:tx>
          <c:spPr>
            <a:ln w="28575">
              <a:noFill/>
            </a:ln>
          </c:spPr>
          <c:marker>
            <c:symbol val="triangle"/>
            <c:size val="5"/>
            <c:spPr>
              <a:solidFill>
                <a:srgbClr val="FFFF00"/>
              </a:solidFill>
              <a:ln>
                <a:solidFill>
                  <a:srgbClr val="FFFF00"/>
                </a:solidFill>
                <a:prstDash val="solid"/>
              </a:ln>
            </c:spPr>
          </c:marker>
          <c:xVal>
            <c:numRef>
              <c:f>'AX01-SB (0)'!$C$19:$C$20</c:f>
              <c:numCache>
                <c:formatCode>0.0000</c:formatCode>
                <c:ptCount val="2"/>
              </c:numCache>
            </c:numRef>
          </c:xVal>
          <c:yVal>
            <c:numRef>
              <c:f>'AX01-SB (0)'!$D$19:$D$20</c:f>
              <c:numCache>
                <c:formatCode>0.00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05E-4EBA-A08A-F8121339ECF8}"/>
            </c:ext>
          </c:extLst>
        </c:ser>
        <c:ser>
          <c:idx val="4"/>
          <c:order val="2"/>
          <c:tx>
            <c:strRef>
              <c:f>'AX01-SB (0)'!$B$21</c:f>
              <c:strCache>
                <c:ptCount val="1"/>
              </c:strCache>
            </c:strRef>
          </c:tx>
          <c:spPr>
            <a:ln w="28575">
              <a:noFill/>
            </a:ln>
          </c:spPr>
          <c:marker>
            <c:symbol val="star"/>
            <c:size val="5"/>
            <c:spPr>
              <a:noFill/>
              <a:ln>
                <a:solidFill>
                  <a:srgbClr val="800080"/>
                </a:solidFill>
                <a:prstDash val="solid"/>
              </a:ln>
            </c:spPr>
          </c:marker>
          <c:xVal>
            <c:numRef>
              <c:f>'AX01-SB (0)'!$C$21:$C$22</c:f>
              <c:numCache>
                <c:formatCode>#,##0.0000\ _D_M</c:formatCode>
                <c:ptCount val="2"/>
              </c:numCache>
            </c:numRef>
          </c:xVal>
          <c:yVal>
            <c:numRef>
              <c:f>'AX01-SB (0)'!$D$21:$D$22</c:f>
              <c:numCache>
                <c:formatCode>0.00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405E-4EBA-A08A-F8121339ECF8}"/>
            </c:ext>
          </c:extLst>
        </c:ser>
        <c:ser>
          <c:idx val="5"/>
          <c:order val="3"/>
          <c:tx>
            <c:strRef>
              <c:f>'AX01-SB (0)'!$P$123</c:f>
              <c:strCache>
                <c:ptCount val="1"/>
                <c:pt idx="0">
                  <c:v>_Erstbelastung_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'AX01-SB (0)'!$O$124:$O$154</c:f>
              <c:numCache>
                <c:formatCode>General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xVal>
          <c:yVal>
            <c:numRef>
              <c:f>'AX01-SB (0)'!$P$124:$P$154</c:f>
              <c:numCache>
                <c:formatCode>General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05E-4EBA-A08A-F8121339ECF8}"/>
            </c:ext>
          </c:extLst>
        </c:ser>
        <c:ser>
          <c:idx val="7"/>
          <c:order val="4"/>
          <c:tx>
            <c:strRef>
              <c:f>'AX01-SB (0)'!$T$123</c:f>
              <c:strCache>
                <c:ptCount val="1"/>
                <c:pt idx="0">
                  <c:v>_Zweitbelastung_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'AX01-SB (0)'!$S$124:$S$154</c:f>
              <c:numCache>
                <c:formatCode>General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xVal>
          <c:yVal>
            <c:numRef>
              <c:f>'AX01-SB (0)'!$T$124:$T$154</c:f>
              <c:numCache>
                <c:formatCode>General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405E-4EBA-A08A-F8121339ECF8}"/>
            </c:ext>
          </c:extLst>
        </c:ser>
        <c:ser>
          <c:idx val="9"/>
          <c:order val="5"/>
          <c:tx>
            <c:strRef>
              <c:f>'AX01-SB (0)'!$X$123</c:f>
              <c:strCache>
                <c:ptCount val="1"/>
                <c:pt idx="0">
                  <c:v>_Drittbelastung_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'AX01-SB (0)'!$W$124:$W$154</c:f>
              <c:numCache>
                <c:formatCode>General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xVal>
          <c:yVal>
            <c:numRef>
              <c:f>'AX01-SB (0)'!$X$124:$X$154</c:f>
              <c:numCache>
                <c:formatCode>General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405E-4EBA-A08A-F8121339EC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80056264"/>
        <c:axId val="580056656"/>
      </c:scatterChart>
      <c:valAx>
        <c:axId val="580056264"/>
        <c:scaling>
          <c:orientation val="minMax"/>
          <c:min val="0"/>
        </c:scaling>
        <c:delete val="0"/>
        <c:axPos val="t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 sz="800" b="1" i="0" u="none" strike="noStrike" baseline="0">
                    <a:solidFill>
                      <a:srgbClr val="000000"/>
                    </a:solidFill>
                    <a:latin typeface="Arial"/>
                    <a:cs typeface="Arial"/>
                  </a:rPr>
                  <a:t>load</a:t>
                </a:r>
                <a:r>
                  <a:rPr lang="de-DE" sz="800" b="1" i="0" u="none" strike="noStrike" baseline="0">
                    <a:solidFill>
                      <a:srgbClr val="000000"/>
                    </a:solidFill>
                    <a:latin typeface="Andy"/>
                    <a:cs typeface="Arial"/>
                  </a:rPr>
                  <a:t> </a:t>
                </a:r>
                <a:r>
                  <a:rPr lang="de-DE" sz="800" b="0" i="0" u="none" strike="noStrike" baseline="0">
                    <a:solidFill>
                      <a:srgbClr val="000000"/>
                    </a:solidFill>
                    <a:latin typeface="Symbol"/>
                    <a:cs typeface="Arial"/>
                  </a:rPr>
                  <a:t>s</a:t>
                </a:r>
                <a:r>
                  <a:rPr lang="de-DE" sz="800" b="0" i="0" u="none" strike="noStrike" baseline="-25000">
                    <a:solidFill>
                      <a:srgbClr val="000000"/>
                    </a:solidFill>
                    <a:latin typeface="Arial"/>
                    <a:cs typeface="Arial"/>
                  </a:rPr>
                  <a:t>o</a:t>
                </a:r>
                <a:r>
                  <a:rPr lang="de-DE" sz="800" b="0" i="0" u="none" strike="noStrike" baseline="0">
                    <a:solidFill>
                      <a:srgbClr val="000000"/>
                    </a:solidFill>
                    <a:latin typeface="Arial"/>
                    <a:cs typeface="Arial"/>
                  </a:rPr>
                  <a:t> [MN/m²]</a:t>
                </a:r>
              </a:p>
            </c:rich>
          </c:tx>
          <c:layout>
            <c:manualLayout>
              <c:xMode val="edge"/>
              <c:yMode val="edge"/>
              <c:x val="0.4101123595505618"/>
              <c:y val="1.5625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80056656"/>
        <c:crosses val="autoZero"/>
        <c:crossBetween val="midCat"/>
      </c:valAx>
      <c:valAx>
        <c:axId val="580056656"/>
        <c:scaling>
          <c:orientation val="maxMin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deflection s[mm]</a:t>
                </a:r>
              </a:p>
            </c:rich>
          </c:tx>
          <c:layout>
            <c:manualLayout>
              <c:xMode val="edge"/>
              <c:yMode val="edge"/>
              <c:x val="1.4044943820224719E-2"/>
              <c:y val="0.41249999999999998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80056264"/>
        <c:crosses val="autoZero"/>
        <c:crossBetween val="midCat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 paperSize="9" orientation="landscape" horizontalDpi="203" verticalDpi="196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000000000000001"/>
          <c:y val="4.6875E-2"/>
          <c:w val="0.80571428571428572"/>
          <c:h val="0.78749999999999998"/>
        </c:manualLayout>
      </c:layout>
      <c:scatterChart>
        <c:scatterStyle val="lineMarker"/>
        <c:varyColors val="0"/>
        <c:ser>
          <c:idx val="0"/>
          <c:order val="0"/>
          <c:tx>
            <c:strRef>
              <c:f>'AX01-NFP (0)'!$B$17</c:f>
              <c:strCache>
                <c:ptCount val="1"/>
                <c:pt idx="0">
                  <c:v>Load cycle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xVal>
            <c:numRef>
              <c:f>'AX01-NFP (0)'!$D$17:$D$18</c:f>
              <c:numCache>
                <c:formatCode>0.00</c:formatCode>
                <c:ptCount val="2"/>
                <c:pt idx="1">
                  <c:v>0.01</c:v>
                </c:pt>
              </c:numCache>
            </c:numRef>
          </c:xVal>
          <c:yVal>
            <c:numRef>
              <c:f>'AX01-NFP (0)'!$C$17:$C$18</c:f>
              <c:numCache>
                <c:formatCode>0.0000</c:formatCode>
                <c:ptCount val="2"/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769-40A7-A04C-CDBE884BF9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80057832"/>
        <c:axId val="580058224"/>
      </c:scatterChart>
      <c:valAx>
        <c:axId val="58005783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s [mm]</a:t>
                </a:r>
              </a:p>
            </c:rich>
          </c:tx>
          <c:layout>
            <c:manualLayout>
              <c:xMode val="edge"/>
              <c:yMode val="edge"/>
              <c:x val="0.53428571428571425"/>
              <c:y val="0.90937500000000004"/>
            </c:manualLayout>
          </c:layout>
          <c:overlay val="0"/>
          <c:spPr>
            <a:noFill/>
            <a:ln w="25400">
              <a:noFill/>
            </a:ln>
          </c:spPr>
        </c:title>
        <c:numFmt formatCode="0.0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80058224"/>
        <c:crosses val="autoZero"/>
        <c:crossBetween val="midCat"/>
      </c:valAx>
      <c:valAx>
        <c:axId val="580058224"/>
        <c:scaling>
          <c:orientation val="minMax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de-DE" sz="800" b="0" i="0" u="none" strike="noStrike" baseline="0">
                    <a:solidFill>
                      <a:srgbClr val="000000"/>
                    </a:solidFill>
                    <a:latin typeface="Symbol"/>
                  </a:rPr>
                  <a:t>s</a:t>
                </a:r>
                <a:r>
                  <a:rPr lang="de-DE" sz="800" b="0" i="0" u="none" strike="noStrike" baseline="-25000">
                    <a:solidFill>
                      <a:srgbClr val="000000"/>
                    </a:solidFill>
                    <a:latin typeface="Symbol"/>
                  </a:rPr>
                  <a:t>o</a:t>
                </a:r>
                <a:r>
                  <a:rPr lang="de-DE" sz="800" b="0" i="0" u="none" strike="noStrike" baseline="0">
                    <a:solidFill>
                      <a:srgbClr val="000000"/>
                    </a:solidFill>
                    <a:latin typeface="Arial"/>
                    <a:cs typeface="Arial"/>
                  </a:rPr>
                  <a:t>  [MN/m²]</a:t>
                </a:r>
              </a:p>
            </c:rich>
          </c:tx>
          <c:layout>
            <c:manualLayout>
              <c:xMode val="edge"/>
              <c:yMode val="edge"/>
              <c:x val="1.4285714285714285E-2"/>
              <c:y val="0.3562500000000000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80057832"/>
        <c:crosses val="autoZero"/>
        <c:crossBetween val="midCat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 paperSize="9" orientation="landscape" horizontalDpi="203" verticalDpi="196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DE"/>
              <a:t>Drucksetzungslinie</a:t>
            </a:r>
          </a:p>
        </c:rich>
      </c:tx>
      <c:layout>
        <c:manualLayout>
          <c:xMode val="edge"/>
          <c:yMode val="edge"/>
          <c:x val="8.4316460442444684E-3"/>
          <c:y val="1.587302763625135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5714285714285714"/>
          <c:y val="0.11529411764705882"/>
          <c:w val="0.79714285714285715"/>
          <c:h val="0.65176470588235291"/>
        </c:manualLayout>
      </c:layout>
      <c:scatterChart>
        <c:scatterStyle val="lineMarker"/>
        <c:varyColors val="0"/>
        <c:ser>
          <c:idx val="0"/>
          <c:order val="0"/>
          <c:tx>
            <c:strRef>
              <c:f>'AX01-MSZ (0)'!$B$16</c:f>
              <c:strCache>
                <c:ptCount val="1"/>
                <c:pt idx="0">
                  <c:v>Erstbelastung</c:v>
                </c:pt>
              </c:strCache>
            </c:strRef>
          </c:tx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xVal>
            <c:numRef>
              <c:f>'AX01-MSZ (0)'!$C$16:$C$17</c:f>
              <c:numCache>
                <c:formatCode>0.0000</c:formatCode>
                <c:ptCount val="2"/>
                <c:pt idx="1">
                  <c:v>0</c:v>
                </c:pt>
              </c:numCache>
            </c:numRef>
          </c:xVal>
          <c:yVal>
            <c:numRef>
              <c:f>'AX01-MSZ (0)'!$D$16:$D$17</c:f>
              <c:numCache>
                <c:formatCode>0.00</c:formatCode>
                <c:ptCount val="2"/>
                <c:pt idx="1">
                  <c:v>0.01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D1E-45E0-AE04-BEE429B9AF76}"/>
            </c:ext>
          </c:extLst>
        </c:ser>
        <c:ser>
          <c:idx val="1"/>
          <c:order val="1"/>
          <c:tx>
            <c:strRef>
              <c:f>'AX01-MSZ (0)'!$B$18</c:f>
              <c:strCache>
                <c:ptCount val="1"/>
                <c:pt idx="0">
                  <c:v>Entlastung</c:v>
                </c:pt>
              </c:strCache>
            </c:strRef>
          </c:tx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xVal>
            <c:numRef>
              <c:f>'AX01-MSZ (0)'!$C$18:$C$19</c:f>
              <c:numCache>
                <c:formatCode>0.0000</c:formatCode>
                <c:ptCount val="2"/>
                <c:pt idx="1">
                  <c:v>1E-3</c:v>
                </c:pt>
              </c:numCache>
            </c:numRef>
          </c:xVal>
          <c:yVal>
            <c:numRef>
              <c:f>'AX01-MSZ (0)'!$D$18:$D$19</c:f>
              <c:numCache>
                <c:formatCode>0.00</c:formatCode>
                <c:ptCount val="2"/>
                <c:pt idx="1">
                  <c:v>0.02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D1E-45E0-AE04-BEE429B9AF76}"/>
            </c:ext>
          </c:extLst>
        </c:ser>
        <c:ser>
          <c:idx val="2"/>
          <c:order val="2"/>
          <c:tx>
            <c:strRef>
              <c:f>'AX01-MSZ (0)'!$B$20</c:f>
              <c:strCache>
                <c:ptCount val="1"/>
                <c:pt idx="0">
                  <c:v>Zweitbelastung</c:v>
                </c:pt>
              </c:strCache>
            </c:strRef>
          </c:tx>
          <c:spPr>
            <a:ln w="28575">
              <a:noFill/>
            </a:ln>
          </c:spPr>
          <c:marker>
            <c:symbol val="square"/>
            <c:size val="4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xVal>
            <c:numRef>
              <c:f>'AX01-MSZ (0)'!$C$20:$C$21</c:f>
              <c:numCache>
                <c:formatCode>0.0000</c:formatCode>
                <c:ptCount val="2"/>
                <c:pt idx="1">
                  <c:v>2E-3</c:v>
                </c:pt>
              </c:numCache>
            </c:numRef>
          </c:xVal>
          <c:yVal>
            <c:numRef>
              <c:f>'AX01-MSZ (0)'!$D$20:$D$21</c:f>
              <c:numCache>
                <c:formatCode>0.00</c:formatCode>
                <c:ptCount val="2"/>
                <c:pt idx="1">
                  <c:v>0.03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1D1E-45E0-AE04-BEE429B9AF76}"/>
            </c:ext>
          </c:extLst>
        </c:ser>
        <c:ser>
          <c:idx val="3"/>
          <c:order val="3"/>
          <c:tx>
            <c:strRef>
              <c:f>'AX01-MSZ (0)'!$B$22</c:f>
              <c:strCache>
                <c:ptCount val="1"/>
                <c:pt idx="0">
                  <c:v>2.Entlastung</c:v>
                </c:pt>
              </c:strCache>
            </c:strRef>
          </c:tx>
          <c:spPr>
            <a:ln w="28575">
              <a:noFill/>
            </a:ln>
          </c:spPr>
          <c:marker>
            <c:symbol val="square"/>
            <c:size val="4"/>
            <c:spPr>
              <a:solidFill>
                <a:srgbClr val="FFFFFF"/>
              </a:solidFill>
              <a:ln>
                <a:solidFill>
                  <a:srgbClr val="808080"/>
                </a:solidFill>
                <a:prstDash val="solid"/>
              </a:ln>
            </c:spPr>
          </c:marker>
          <c:xVal>
            <c:numRef>
              <c:f>'AX01-MSZ (0)'!$C$22:$C$23</c:f>
              <c:numCache>
                <c:formatCode>0.0000</c:formatCode>
                <c:ptCount val="2"/>
                <c:pt idx="1">
                  <c:v>3.0000000000000001E-3</c:v>
                </c:pt>
              </c:numCache>
            </c:numRef>
          </c:xVal>
          <c:yVal>
            <c:numRef>
              <c:f>'AX01-MSZ (0)'!$D$22:$D$23</c:f>
              <c:numCache>
                <c:formatCode>0.00</c:formatCode>
                <c:ptCount val="2"/>
                <c:pt idx="1">
                  <c:v>0.04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1D1E-45E0-AE04-BEE429B9AF76}"/>
            </c:ext>
          </c:extLst>
        </c:ser>
        <c:ser>
          <c:idx val="4"/>
          <c:order val="4"/>
          <c:tx>
            <c:strRef>
              <c:f>'AX01-MSZ (0)'!$B$24</c:f>
              <c:strCache>
                <c:ptCount val="1"/>
                <c:pt idx="0">
                  <c:v>Drittbelastung</c:v>
                </c:pt>
              </c:strCache>
            </c:strRef>
          </c:tx>
          <c:spPr>
            <a:ln w="28575">
              <a:noFill/>
            </a:ln>
          </c:spPr>
          <c:marker>
            <c:symbol val="circle"/>
            <c:size val="5"/>
            <c:spPr>
              <a:solidFill>
                <a:srgbClr val="008000"/>
              </a:solidFill>
              <a:ln>
                <a:solidFill>
                  <a:srgbClr val="008000"/>
                </a:solidFill>
                <a:prstDash val="solid"/>
              </a:ln>
            </c:spPr>
          </c:marker>
          <c:xVal>
            <c:numRef>
              <c:f>'AX01-MSZ (0)'!$C$24:$C$25</c:f>
              <c:numCache>
                <c:formatCode>0.0000</c:formatCode>
                <c:ptCount val="2"/>
                <c:pt idx="1">
                  <c:v>4.0000000000000001E-3</c:v>
                </c:pt>
              </c:numCache>
            </c:numRef>
          </c:xVal>
          <c:yVal>
            <c:numRef>
              <c:f>'AX01-MSZ (0)'!$D$24:$D$25</c:f>
              <c:numCache>
                <c:formatCode>0.00</c:formatCode>
                <c:ptCount val="2"/>
                <c:pt idx="1">
                  <c:v>0.05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1D1E-45E0-AE04-BEE429B9AF76}"/>
            </c:ext>
          </c:extLst>
        </c:ser>
        <c:ser>
          <c:idx val="5"/>
          <c:order val="5"/>
          <c:tx>
            <c:strRef>
              <c:f>'AX01-MSZ (0)'!$Q$156</c:f>
              <c:strCache>
                <c:ptCount val="1"/>
                <c:pt idx="0">
                  <c:v>Erstbelastung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'AX01-MSZ (0)'!$P$157:$P$187</c:f>
              <c:numCache>
                <c:formatCode>General</c:formatCode>
                <c:ptCount val="31"/>
                <c:pt idx="0">
                  <c:v>0</c:v>
                </c:pt>
                <c:pt idx="1">
                  <c:v>0.02</c:v>
                </c:pt>
                <c:pt idx="2">
                  <c:v>0.04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xVal>
          <c:yVal>
            <c:numRef>
              <c:f>'AX01-MSZ (0)'!$Q$157:$Q$187</c:f>
              <c:numCache>
                <c:formatCode>General</c:formatCode>
                <c:ptCount val="31"/>
                <c:pt idx="0">
                  <c:v>0</c:v>
                </c:pt>
                <c:pt idx="1">
                  <c:v>0.02</c:v>
                </c:pt>
                <c:pt idx="2">
                  <c:v>0.04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1D1E-45E0-AE04-BEE429B9AF76}"/>
            </c:ext>
          </c:extLst>
        </c:ser>
        <c:ser>
          <c:idx val="6"/>
          <c:order val="6"/>
          <c:tx>
            <c:strRef>
              <c:f>'AX01-MSZ (0)'!$S$156</c:f>
              <c:strCache>
                <c:ptCount val="1"/>
                <c:pt idx="0">
                  <c:v>Entlastung</c:v>
                </c:pt>
              </c:strCache>
            </c:strRef>
          </c:tx>
          <c:spPr>
            <a:ln w="12700">
              <a:solidFill>
                <a:srgbClr val="000000"/>
              </a:solidFill>
              <a:prstDash val="lgDashDot"/>
            </a:ln>
          </c:spPr>
          <c:marker>
            <c:symbol val="none"/>
          </c:marker>
          <c:xVal>
            <c:numRef>
              <c:f>'AX01-MSZ (0)'!$R$157:$R$187</c:f>
              <c:numCache>
                <c:formatCode>General</c:formatCode>
                <c:ptCount val="31"/>
                <c:pt idx="0">
                  <c:v>0</c:v>
                </c:pt>
                <c:pt idx="1">
                  <c:v>0.02</c:v>
                </c:pt>
                <c:pt idx="2">
                  <c:v>0.04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xVal>
          <c:yVal>
            <c:numRef>
              <c:f>'AX01-MSZ (0)'!$S$157:$S$187</c:f>
              <c:numCache>
                <c:formatCode>General</c:formatCode>
                <c:ptCount val="31"/>
                <c:pt idx="0">
                  <c:v>0</c:v>
                </c:pt>
                <c:pt idx="1">
                  <c:v>2.2000000000000002E-2</c:v>
                </c:pt>
                <c:pt idx="2">
                  <c:v>4.4000000000000004E-2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1D1E-45E0-AE04-BEE429B9AF76}"/>
            </c:ext>
          </c:extLst>
        </c:ser>
        <c:ser>
          <c:idx val="7"/>
          <c:order val="7"/>
          <c:tx>
            <c:strRef>
              <c:f>'AX01-MSZ (0)'!$U$156</c:f>
              <c:strCache>
                <c:ptCount val="1"/>
                <c:pt idx="0">
                  <c:v>Zweitbelastung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none"/>
          </c:marker>
          <c:xVal>
            <c:numRef>
              <c:f>'AX01-MSZ (0)'!$T$157:$T$187</c:f>
              <c:numCache>
                <c:formatCode>General</c:formatCode>
                <c:ptCount val="31"/>
                <c:pt idx="0">
                  <c:v>0</c:v>
                </c:pt>
                <c:pt idx="1">
                  <c:v>0.02</c:v>
                </c:pt>
                <c:pt idx="2">
                  <c:v>0.04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xVal>
          <c:yVal>
            <c:numRef>
              <c:f>'AX01-MSZ (0)'!$U$157:$U$187</c:f>
              <c:numCache>
                <c:formatCode>General</c:formatCode>
                <c:ptCount val="31"/>
                <c:pt idx="0">
                  <c:v>0</c:v>
                </c:pt>
                <c:pt idx="1">
                  <c:v>2.4E-2</c:v>
                </c:pt>
                <c:pt idx="2">
                  <c:v>4.8000000000000001E-2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1D1E-45E0-AE04-BEE429B9AF76}"/>
            </c:ext>
          </c:extLst>
        </c:ser>
        <c:ser>
          <c:idx val="8"/>
          <c:order val="8"/>
          <c:tx>
            <c:strRef>
              <c:f>'AX01-MSZ (0)'!$W$156</c:f>
              <c:strCache>
                <c:ptCount val="1"/>
                <c:pt idx="0">
                  <c:v>2. Entlastung</c:v>
                </c:pt>
              </c:strCache>
            </c:strRef>
          </c:tx>
          <c:spPr>
            <a:ln w="12700">
              <a:solidFill>
                <a:srgbClr val="000000"/>
              </a:solidFill>
              <a:prstDash val="lgDashDotDot"/>
            </a:ln>
          </c:spPr>
          <c:marker>
            <c:symbol val="none"/>
          </c:marker>
          <c:xVal>
            <c:numRef>
              <c:f>'AX01-MSZ (0)'!$V$157:$V$187</c:f>
              <c:numCache>
                <c:formatCode>General</c:formatCode>
                <c:ptCount val="31"/>
                <c:pt idx="0">
                  <c:v>0</c:v>
                </c:pt>
                <c:pt idx="1">
                  <c:v>0.02</c:v>
                </c:pt>
                <c:pt idx="2">
                  <c:v>0.04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xVal>
          <c:yVal>
            <c:numRef>
              <c:f>'AX01-MSZ (0)'!$W$157:$W$187</c:f>
              <c:numCache>
                <c:formatCode>General</c:formatCode>
                <c:ptCount val="31"/>
                <c:pt idx="0">
                  <c:v>0</c:v>
                </c:pt>
                <c:pt idx="1">
                  <c:v>2.6000000000000002E-2</c:v>
                </c:pt>
                <c:pt idx="2">
                  <c:v>5.2000000000000005E-2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1D1E-45E0-AE04-BEE429B9AF76}"/>
            </c:ext>
          </c:extLst>
        </c:ser>
        <c:ser>
          <c:idx val="9"/>
          <c:order val="9"/>
          <c:tx>
            <c:strRef>
              <c:f>'AX01-MSZ (0)'!$Y$156</c:f>
              <c:strCache>
                <c:ptCount val="1"/>
                <c:pt idx="0">
                  <c:v>Drittbelastung</c:v>
                </c:pt>
              </c:strCache>
            </c:strRef>
          </c:tx>
          <c:spPr>
            <a:ln w="12700">
              <a:solidFill>
                <a:srgbClr val="008000"/>
              </a:solidFill>
              <a:prstDash val="solid"/>
            </a:ln>
          </c:spPr>
          <c:marker>
            <c:symbol val="none"/>
          </c:marker>
          <c:xVal>
            <c:numRef>
              <c:f>'AX01-MSZ (0)'!$X$157:$X$187</c:f>
              <c:numCache>
                <c:formatCode>General</c:formatCode>
                <c:ptCount val="31"/>
                <c:pt idx="0">
                  <c:v>0</c:v>
                </c:pt>
                <c:pt idx="1">
                  <c:v>0.02</c:v>
                </c:pt>
                <c:pt idx="2">
                  <c:v>0.04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xVal>
          <c:yVal>
            <c:numRef>
              <c:f>'AX01-MSZ (0)'!$Y$157:$Y$187</c:f>
              <c:numCache>
                <c:formatCode>General</c:formatCode>
                <c:ptCount val="31"/>
                <c:pt idx="0">
                  <c:v>0</c:v>
                </c:pt>
                <c:pt idx="1">
                  <c:v>2.7999999999999997E-2</c:v>
                </c:pt>
                <c:pt idx="2">
                  <c:v>5.5999999999999994E-2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1D1E-45E0-AE04-BEE429B9AF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80059400"/>
        <c:axId val="580059792"/>
      </c:scatterChart>
      <c:valAx>
        <c:axId val="580059400"/>
        <c:scaling>
          <c:orientation val="minMax"/>
          <c:min val="0"/>
        </c:scaling>
        <c:delete val="0"/>
        <c:axPos val="t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de-DE" sz="800" b="0" i="0" u="none" strike="noStrike" baseline="0">
                    <a:solidFill>
                      <a:srgbClr val="000000"/>
                    </a:solidFill>
                    <a:latin typeface="Symbol"/>
                  </a:rPr>
                  <a:t>s</a:t>
                </a:r>
                <a:r>
                  <a:rPr lang="de-DE" sz="800" b="0" i="0" u="none" strike="noStrike" baseline="-25000">
                    <a:solidFill>
                      <a:srgbClr val="000000"/>
                    </a:solidFill>
                    <a:latin typeface="Arial"/>
                    <a:cs typeface="Arial"/>
                  </a:rPr>
                  <a:t>o</a:t>
                </a:r>
                <a:r>
                  <a:rPr lang="de-DE" sz="800" b="0" i="0" u="none" strike="noStrike" baseline="0">
                    <a:solidFill>
                      <a:srgbClr val="000000"/>
                    </a:solidFill>
                    <a:latin typeface="Arial"/>
                    <a:cs typeface="Arial"/>
                  </a:rPr>
                  <a:t> [MN/m²]</a:t>
                </a:r>
              </a:p>
            </c:rich>
          </c:tx>
          <c:layout>
            <c:manualLayout>
              <c:xMode val="edge"/>
              <c:yMode val="edge"/>
              <c:x val="0.52"/>
              <c:y val="1.411764705882353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80059792"/>
        <c:crosses val="autoZero"/>
        <c:crossBetween val="midCat"/>
      </c:valAx>
      <c:valAx>
        <c:axId val="580059792"/>
        <c:scaling>
          <c:orientation val="maxMin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 s [mm]</a:t>
                </a:r>
              </a:p>
            </c:rich>
          </c:tx>
          <c:layout>
            <c:manualLayout>
              <c:xMode val="edge"/>
              <c:yMode val="edge"/>
              <c:x val="1.4285714285714285E-2"/>
              <c:y val="0.3976470588235294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80059400"/>
        <c:crosses val="autoZero"/>
        <c:crossBetween val="midCat"/>
      </c:val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0.13714285714285715"/>
          <c:y val="0.8"/>
          <c:w val="0.8"/>
          <c:h val="0.19294117647058817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 paperSize="9" orientation="landscape" horizontalDpi="203" verticalDpi="196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44943820224719"/>
          <c:y val="0.15"/>
          <c:w val="0.7752808988764045"/>
          <c:h val="0.77812499999999996"/>
        </c:manualLayout>
      </c:layout>
      <c:scatterChart>
        <c:scatterStyle val="lineMarker"/>
        <c:varyColors val="0"/>
        <c:ser>
          <c:idx val="0"/>
          <c:order val="0"/>
          <c:tx>
            <c:strRef>
              <c:f>'AX01-SVV (0)'!$B$16</c:f>
              <c:strCache>
                <c:ptCount val="1"/>
                <c:pt idx="0">
                  <c:v>first loading</c:v>
                </c:pt>
              </c:strCache>
            </c:strRef>
          </c:tx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xVal>
            <c:numRef>
              <c:f>'AX01-SVV (0)'!$C$16:$C$17</c:f>
              <c:numCache>
                <c:formatCode>0.0000</c:formatCode>
                <c:ptCount val="2"/>
              </c:numCache>
            </c:numRef>
          </c:xVal>
          <c:yVal>
            <c:numRef>
              <c:f>'AX01-SVV (0)'!$D$16:$D$17</c:f>
              <c:numCache>
                <c:formatCode>0.00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AD7-40E5-82B2-767251B4287C}"/>
            </c:ext>
          </c:extLst>
        </c:ser>
        <c:ser>
          <c:idx val="2"/>
          <c:order val="1"/>
          <c:tx>
            <c:strRef>
              <c:f>'AX01-SVV (0)'!$B$18</c:f>
              <c:strCache>
                <c:ptCount val="1"/>
              </c:strCache>
            </c:strRef>
          </c:tx>
          <c:spPr>
            <a:ln w="28575">
              <a:noFill/>
            </a:ln>
          </c:spPr>
          <c:marker>
            <c:symbol val="triangle"/>
            <c:size val="5"/>
            <c:spPr>
              <a:solidFill>
                <a:srgbClr val="FFFF00"/>
              </a:solidFill>
              <a:ln>
                <a:solidFill>
                  <a:srgbClr val="FFFF00"/>
                </a:solidFill>
                <a:prstDash val="solid"/>
              </a:ln>
            </c:spPr>
          </c:marker>
          <c:xVal>
            <c:numRef>
              <c:f>'AX01-SVV (0)'!$C$18:$C$19</c:f>
              <c:numCache>
                <c:formatCode>0.0000</c:formatCode>
                <c:ptCount val="2"/>
              </c:numCache>
            </c:numRef>
          </c:xVal>
          <c:yVal>
            <c:numRef>
              <c:f>'AX01-SVV (0)'!$D$18:$D$19</c:f>
              <c:numCache>
                <c:formatCode>0.00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AD7-40E5-82B2-767251B4287C}"/>
            </c:ext>
          </c:extLst>
        </c:ser>
        <c:ser>
          <c:idx val="5"/>
          <c:order val="2"/>
          <c:tx>
            <c:strRef>
              <c:f>'AX01-SVV (0)'!$P$122</c:f>
              <c:strCache>
                <c:ptCount val="1"/>
                <c:pt idx="0">
                  <c:v>_Erstbelastung_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'AX01-SVV (0)'!$O$123:$O$153</c:f>
              <c:numCache>
                <c:formatCode>General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xVal>
          <c:yVal>
            <c:numRef>
              <c:f>'AX01-SVV (0)'!$P$123:$P$153</c:f>
              <c:numCache>
                <c:formatCode>General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AD7-40E5-82B2-767251B4287C}"/>
            </c:ext>
          </c:extLst>
        </c:ser>
        <c:ser>
          <c:idx val="7"/>
          <c:order val="3"/>
          <c:tx>
            <c:strRef>
              <c:f>'AX01-SVV (0)'!$T$122</c:f>
              <c:strCache>
                <c:ptCount val="1"/>
                <c:pt idx="0">
                  <c:v>_Zweitbelastung_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'AX01-SVV (0)'!$S$123:$S$153</c:f>
              <c:numCache>
                <c:formatCode>General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xVal>
          <c:yVal>
            <c:numRef>
              <c:f>'AX01-SVV (0)'!$T$123:$T$153</c:f>
              <c:numCache>
                <c:formatCode>General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AD7-40E5-82B2-767251B428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80060968"/>
        <c:axId val="580061360"/>
      </c:scatterChart>
      <c:valAx>
        <c:axId val="580060968"/>
        <c:scaling>
          <c:orientation val="minMax"/>
          <c:min val="0"/>
        </c:scaling>
        <c:delete val="0"/>
        <c:axPos val="t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 sz="800" b="1" i="0" u="none" strike="noStrike" baseline="0">
                    <a:solidFill>
                      <a:srgbClr val="000000"/>
                    </a:solidFill>
                    <a:latin typeface="Arial"/>
                    <a:cs typeface="Arial"/>
                  </a:rPr>
                  <a:t>load</a:t>
                </a:r>
                <a:r>
                  <a:rPr lang="de-DE" sz="800" b="1" i="0" u="none" strike="noStrike" baseline="0">
                    <a:solidFill>
                      <a:srgbClr val="000000"/>
                    </a:solidFill>
                    <a:latin typeface="Andy"/>
                    <a:cs typeface="Arial"/>
                  </a:rPr>
                  <a:t> </a:t>
                </a:r>
                <a:r>
                  <a:rPr lang="de-DE" sz="800" b="0" i="0" u="none" strike="noStrike" baseline="0">
                    <a:solidFill>
                      <a:srgbClr val="000000"/>
                    </a:solidFill>
                    <a:latin typeface="Symbol"/>
                    <a:cs typeface="Arial"/>
                  </a:rPr>
                  <a:t>s</a:t>
                </a:r>
                <a:r>
                  <a:rPr lang="de-DE" sz="800" b="0" i="0" u="none" strike="noStrike" baseline="-25000">
                    <a:solidFill>
                      <a:srgbClr val="000000"/>
                    </a:solidFill>
                    <a:latin typeface="Arial"/>
                    <a:cs typeface="Arial"/>
                  </a:rPr>
                  <a:t>o</a:t>
                </a:r>
                <a:r>
                  <a:rPr lang="de-DE" sz="800" b="0" i="0" u="none" strike="noStrike" baseline="0">
                    <a:solidFill>
                      <a:srgbClr val="000000"/>
                    </a:solidFill>
                    <a:latin typeface="Arial"/>
                    <a:cs typeface="Arial"/>
                  </a:rPr>
                  <a:t> [MN/m²]</a:t>
                </a:r>
              </a:p>
            </c:rich>
          </c:tx>
          <c:layout>
            <c:manualLayout>
              <c:xMode val="edge"/>
              <c:yMode val="edge"/>
              <c:x val="0.4101123595505618"/>
              <c:y val="1.5625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80061360"/>
        <c:crosses val="autoZero"/>
        <c:crossBetween val="midCat"/>
      </c:valAx>
      <c:valAx>
        <c:axId val="580061360"/>
        <c:scaling>
          <c:orientation val="maxMin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deflection s[mm]</a:t>
                </a:r>
              </a:p>
            </c:rich>
          </c:tx>
          <c:layout>
            <c:manualLayout>
              <c:xMode val="edge"/>
              <c:yMode val="edge"/>
              <c:x val="1.4044943820224719E-2"/>
              <c:y val="0.41249999999999998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80060968"/>
        <c:crosses val="autoZero"/>
        <c:crossBetween val="midCat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 paperSize="9" orientation="landscape" horizontalDpi="203" verticalDpi="196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DE"/>
              <a:t>Figure</a:t>
            </a:r>
          </a:p>
        </c:rich>
      </c:tx>
      <c:layout>
        <c:manualLayout>
          <c:xMode val="edge"/>
          <c:yMode val="edge"/>
          <c:x val="0.12765982266401096"/>
          <c:y val="1.550387596899224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3002394084280078"/>
          <c:y val="0.12144733488608003"/>
          <c:w val="0.832153221393925"/>
          <c:h val="0.59690073103584018"/>
        </c:manualLayout>
      </c:layout>
      <c:scatterChart>
        <c:scatterStyle val="lineMarker"/>
        <c:varyColors val="0"/>
        <c:ser>
          <c:idx val="0"/>
          <c:order val="0"/>
          <c:tx>
            <c:strRef>
              <c:f>'AX01 (0)'!$B$16</c:f>
              <c:strCache>
                <c:ptCount val="1"/>
                <c:pt idx="0">
                  <c:v>Erstbelastung</c:v>
                </c:pt>
              </c:strCache>
            </c:strRef>
          </c:tx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xVal>
            <c:numRef>
              <c:f>'AX01 (0)'!$C$16:$C$17</c:f>
              <c:numCache>
                <c:formatCode>0.0000</c:formatCode>
                <c:ptCount val="2"/>
                <c:pt idx="1">
                  <c:v>0</c:v>
                </c:pt>
              </c:numCache>
            </c:numRef>
          </c:xVal>
          <c:yVal>
            <c:numRef>
              <c:f>'AX01 (0)'!$D$16:$D$17</c:f>
              <c:numCache>
                <c:formatCode>0.00</c:formatCode>
                <c:ptCount val="2"/>
                <c:pt idx="1">
                  <c:v>0.01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642-4D2D-B53B-F1B0A82365B3}"/>
            </c:ext>
          </c:extLst>
        </c:ser>
        <c:ser>
          <c:idx val="1"/>
          <c:order val="1"/>
          <c:tx>
            <c:strRef>
              <c:f>'AX01 (0)'!$B$18</c:f>
              <c:strCache>
                <c:ptCount val="1"/>
                <c:pt idx="0">
                  <c:v>Entlastung</c:v>
                </c:pt>
              </c:strCache>
            </c:strRef>
          </c:tx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xVal>
            <c:numRef>
              <c:f>'AX01 (0)'!$C$18:$C$19</c:f>
              <c:numCache>
                <c:formatCode>0.0000</c:formatCode>
                <c:ptCount val="2"/>
                <c:pt idx="1">
                  <c:v>0</c:v>
                </c:pt>
              </c:numCache>
            </c:numRef>
          </c:xVal>
          <c:yVal>
            <c:numRef>
              <c:f>'AX01 (0)'!$D$18:$D$19</c:f>
              <c:numCache>
                <c:formatCode>0.00</c:formatCode>
                <c:ptCount val="2"/>
                <c:pt idx="1">
                  <c:v>0.02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3642-4D2D-B53B-F1B0A82365B3}"/>
            </c:ext>
          </c:extLst>
        </c:ser>
        <c:ser>
          <c:idx val="2"/>
          <c:order val="2"/>
          <c:tx>
            <c:strRef>
              <c:f>'AX01 (0)'!$B$20</c:f>
              <c:strCache>
                <c:ptCount val="1"/>
                <c:pt idx="0">
                  <c:v>Zweitbelastung</c:v>
                </c:pt>
              </c:strCache>
            </c:strRef>
          </c:tx>
          <c:spPr>
            <a:ln w="28575">
              <a:noFill/>
            </a:ln>
          </c:spPr>
          <c:marker>
            <c:symbol val="x"/>
            <c:size val="4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xVal>
            <c:numRef>
              <c:f>'AX01 (0)'!$C$20:$C$21</c:f>
              <c:numCache>
                <c:formatCode>0.0000</c:formatCode>
                <c:ptCount val="2"/>
                <c:pt idx="1">
                  <c:v>0</c:v>
                </c:pt>
              </c:numCache>
            </c:numRef>
          </c:xVal>
          <c:yVal>
            <c:numRef>
              <c:f>'AX01 (0)'!$D$20:$D$21</c:f>
              <c:numCache>
                <c:formatCode>0.00</c:formatCode>
                <c:ptCount val="2"/>
                <c:pt idx="1">
                  <c:v>0.03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3642-4D2D-B53B-F1B0A82365B3}"/>
            </c:ext>
          </c:extLst>
        </c:ser>
        <c:ser>
          <c:idx val="3"/>
          <c:order val="3"/>
          <c:tx>
            <c:strRef>
              <c:f>'AX01 (0)'!$B$22</c:f>
              <c:strCache>
                <c:ptCount val="1"/>
                <c:pt idx="0">
                  <c:v>2.Entlastung</c:v>
                </c:pt>
              </c:strCache>
            </c:strRef>
          </c:tx>
          <c:spPr>
            <a:ln w="28575">
              <a:noFill/>
            </a:ln>
          </c:spPr>
          <c:marker>
            <c:symbol val="square"/>
            <c:size val="4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xVal>
            <c:numRef>
              <c:f>'AX01 (0)'!$C$22:$C$23</c:f>
              <c:numCache>
                <c:formatCode>0.0000</c:formatCode>
                <c:ptCount val="2"/>
                <c:pt idx="1">
                  <c:v>0</c:v>
                </c:pt>
              </c:numCache>
            </c:numRef>
          </c:xVal>
          <c:yVal>
            <c:numRef>
              <c:f>'AX01 (0)'!$D$22:$D$23</c:f>
              <c:numCache>
                <c:formatCode>0.00</c:formatCode>
                <c:ptCount val="2"/>
                <c:pt idx="1">
                  <c:v>0.04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3642-4D2D-B53B-F1B0A82365B3}"/>
            </c:ext>
          </c:extLst>
        </c:ser>
        <c:ser>
          <c:idx val="4"/>
          <c:order val="4"/>
          <c:tx>
            <c:strRef>
              <c:f>'AX01 (0)'!$B$24</c:f>
              <c:strCache>
                <c:ptCount val="1"/>
                <c:pt idx="0">
                  <c:v>Drittbelastung</c:v>
                </c:pt>
              </c:strCache>
            </c:strRef>
          </c:tx>
          <c:spPr>
            <a:ln w="28575">
              <a:noFill/>
            </a:ln>
          </c:spPr>
          <c:marker>
            <c:symbol val="circle"/>
            <c:size val="5"/>
            <c:spPr>
              <a:solidFill>
                <a:srgbClr val="008000"/>
              </a:solidFill>
              <a:ln>
                <a:solidFill>
                  <a:srgbClr val="008000"/>
                </a:solidFill>
                <a:prstDash val="solid"/>
              </a:ln>
            </c:spPr>
          </c:marker>
          <c:xVal>
            <c:numRef>
              <c:f>'AX01 (0)'!$C$24:$C$25</c:f>
              <c:numCache>
                <c:formatCode>0.0000</c:formatCode>
                <c:ptCount val="2"/>
                <c:pt idx="1">
                  <c:v>0</c:v>
                </c:pt>
              </c:numCache>
            </c:numRef>
          </c:xVal>
          <c:yVal>
            <c:numRef>
              <c:f>'AX01 (0)'!$D$24:$D$25</c:f>
              <c:numCache>
                <c:formatCode>0.00</c:formatCode>
                <c:ptCount val="2"/>
                <c:pt idx="1">
                  <c:v>0.05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3642-4D2D-B53B-F1B0A82365B3}"/>
            </c:ext>
          </c:extLst>
        </c:ser>
        <c:ser>
          <c:idx val="5"/>
          <c:order val="5"/>
          <c:tx>
            <c:strRef>
              <c:f>'AX01 (0)'!$P$108</c:f>
              <c:strCache>
                <c:ptCount val="1"/>
                <c:pt idx="0">
                  <c:v>Erstbelastung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'AX01 (0)'!$O$109:$O$260</c:f>
              <c:numCache>
                <c:formatCode>General</c:formatCode>
                <c:ptCount val="152"/>
                <c:pt idx="0">
                  <c:v>0</c:v>
                </c:pt>
                <c:pt idx="1">
                  <c:v>0.02</c:v>
                </c:pt>
                <c:pt idx="2">
                  <c:v>0.04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</c:numCache>
            </c:numRef>
          </c:xVal>
          <c:yVal>
            <c:numRef>
              <c:f>'AX01 (0)'!$P$109:$P$260</c:f>
              <c:numCache>
                <c:formatCode>General</c:formatCode>
                <c:ptCount val="152"/>
                <c:pt idx="0">
                  <c:v>0</c:v>
                </c:pt>
                <c:pt idx="1">
                  <c:v>0.02</c:v>
                </c:pt>
                <c:pt idx="2">
                  <c:v>0.04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642-4D2D-B53B-F1B0A82365B3}"/>
            </c:ext>
          </c:extLst>
        </c:ser>
        <c:ser>
          <c:idx val="6"/>
          <c:order val="6"/>
          <c:tx>
            <c:strRef>
              <c:f>'AX01 (0)'!$R$108</c:f>
              <c:strCache>
                <c:ptCount val="1"/>
                <c:pt idx="0">
                  <c:v>Entlastung</c:v>
                </c:pt>
              </c:strCache>
            </c:strRef>
          </c:tx>
          <c:spPr>
            <a:ln w="12700">
              <a:solidFill>
                <a:srgbClr val="000000"/>
              </a:solidFill>
              <a:prstDash val="lgDashDot"/>
            </a:ln>
          </c:spPr>
          <c:marker>
            <c:symbol val="none"/>
          </c:marker>
          <c:xVal>
            <c:numRef>
              <c:f>'AX01 (0)'!$Q$109:$Q$260</c:f>
              <c:numCache>
                <c:formatCode>General</c:formatCode>
                <c:ptCount val="152"/>
                <c:pt idx="0">
                  <c:v>0</c:v>
                </c:pt>
                <c:pt idx="1">
                  <c:v>0.02</c:v>
                </c:pt>
                <c:pt idx="2">
                  <c:v>0.04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</c:numCache>
            </c:numRef>
          </c:xVal>
          <c:yVal>
            <c:numRef>
              <c:f>'AX01 (0)'!$R$109:$R$260</c:f>
              <c:numCache>
                <c:formatCode>General</c:formatCode>
                <c:ptCount val="152"/>
                <c:pt idx="0">
                  <c:v>0</c:v>
                </c:pt>
                <c:pt idx="1">
                  <c:v>2.2000000000000002E-2</c:v>
                </c:pt>
                <c:pt idx="2">
                  <c:v>4.4000000000000004E-2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642-4D2D-B53B-F1B0A82365B3}"/>
            </c:ext>
          </c:extLst>
        </c:ser>
        <c:ser>
          <c:idx val="7"/>
          <c:order val="7"/>
          <c:tx>
            <c:strRef>
              <c:f>'AX01 (0)'!$T$108</c:f>
              <c:strCache>
                <c:ptCount val="1"/>
                <c:pt idx="0">
                  <c:v>Zweitbelastung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none"/>
          </c:marker>
          <c:xVal>
            <c:numRef>
              <c:f>'AX01 (0)'!$S$109:$S$260</c:f>
              <c:numCache>
                <c:formatCode>General</c:formatCode>
                <c:ptCount val="152"/>
                <c:pt idx="0">
                  <c:v>0</c:v>
                </c:pt>
                <c:pt idx="1">
                  <c:v>0.02</c:v>
                </c:pt>
                <c:pt idx="2">
                  <c:v>0.04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</c:numCache>
            </c:numRef>
          </c:xVal>
          <c:yVal>
            <c:numRef>
              <c:f>'AX01 (0)'!$T$109:$T$260</c:f>
              <c:numCache>
                <c:formatCode>General</c:formatCode>
                <c:ptCount val="152"/>
                <c:pt idx="0">
                  <c:v>0</c:v>
                </c:pt>
                <c:pt idx="1">
                  <c:v>2.4E-2</c:v>
                </c:pt>
                <c:pt idx="2">
                  <c:v>4.8000000000000001E-2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642-4D2D-B53B-F1B0A82365B3}"/>
            </c:ext>
          </c:extLst>
        </c:ser>
        <c:ser>
          <c:idx val="8"/>
          <c:order val="8"/>
          <c:tx>
            <c:strRef>
              <c:f>'AX01 (0)'!$V$108</c:f>
              <c:strCache>
                <c:ptCount val="1"/>
                <c:pt idx="0">
                  <c:v>2.Entlastung</c:v>
                </c:pt>
              </c:strCache>
            </c:strRef>
          </c:tx>
          <c:spPr>
            <a:ln w="12700">
              <a:solidFill>
                <a:srgbClr val="000000"/>
              </a:solidFill>
              <a:prstDash val="lgDashDotDot"/>
            </a:ln>
          </c:spPr>
          <c:marker>
            <c:symbol val="none"/>
          </c:marker>
          <c:xVal>
            <c:numRef>
              <c:f>'AX01 (0)'!$U$109:$U$260</c:f>
              <c:numCache>
                <c:formatCode>General</c:formatCode>
                <c:ptCount val="152"/>
                <c:pt idx="0">
                  <c:v>0</c:v>
                </c:pt>
                <c:pt idx="1">
                  <c:v>0.02</c:v>
                </c:pt>
                <c:pt idx="2">
                  <c:v>0.04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</c:numCache>
            </c:numRef>
          </c:xVal>
          <c:yVal>
            <c:numRef>
              <c:f>'AX01 (0)'!$V$109:$V$260</c:f>
              <c:numCache>
                <c:formatCode>General</c:formatCode>
                <c:ptCount val="152"/>
                <c:pt idx="0">
                  <c:v>0</c:v>
                </c:pt>
                <c:pt idx="1">
                  <c:v>2.6000000000000002E-2</c:v>
                </c:pt>
                <c:pt idx="2">
                  <c:v>5.2000000000000005E-2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3642-4D2D-B53B-F1B0A82365B3}"/>
            </c:ext>
          </c:extLst>
        </c:ser>
        <c:ser>
          <c:idx val="9"/>
          <c:order val="9"/>
          <c:tx>
            <c:strRef>
              <c:f>'AX01 (0)'!$X$108</c:f>
              <c:strCache>
                <c:ptCount val="1"/>
                <c:pt idx="0">
                  <c:v>Drittbelastung</c:v>
                </c:pt>
              </c:strCache>
            </c:strRef>
          </c:tx>
          <c:spPr>
            <a:ln w="12700">
              <a:solidFill>
                <a:srgbClr val="008000"/>
              </a:solidFill>
              <a:prstDash val="solid"/>
            </a:ln>
          </c:spPr>
          <c:marker>
            <c:symbol val="none"/>
          </c:marker>
          <c:xVal>
            <c:numRef>
              <c:f>'AX01 (0)'!$W$109:$W$260</c:f>
              <c:numCache>
                <c:formatCode>General</c:formatCode>
                <c:ptCount val="152"/>
                <c:pt idx="0">
                  <c:v>0</c:v>
                </c:pt>
                <c:pt idx="1">
                  <c:v>0.02</c:v>
                </c:pt>
                <c:pt idx="2">
                  <c:v>0.04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</c:numCache>
            </c:numRef>
          </c:xVal>
          <c:yVal>
            <c:numRef>
              <c:f>'AX01 (0)'!$X$109:$X$260</c:f>
              <c:numCache>
                <c:formatCode>General</c:formatCode>
                <c:ptCount val="152"/>
                <c:pt idx="0">
                  <c:v>0</c:v>
                </c:pt>
                <c:pt idx="1">
                  <c:v>2.7999999999999997E-2</c:v>
                </c:pt>
                <c:pt idx="2">
                  <c:v>5.5999999999999994E-2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3642-4D2D-B53B-F1B0A82365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80048424"/>
        <c:axId val="580048816"/>
      </c:scatterChart>
      <c:valAx>
        <c:axId val="580048424"/>
        <c:scaling>
          <c:orientation val="minMax"/>
          <c:min val="0"/>
        </c:scaling>
        <c:delete val="0"/>
        <c:axPos val="t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 marL="0" marR="0" lvl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800" b="0" i="0" u="none" strike="noStrike" kern="1200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 sz="800" b="0" i="0" u="none" strike="noStrike" baseline="0">
                    <a:solidFill>
                      <a:srgbClr val="000000"/>
                    </a:solidFill>
                    <a:latin typeface="Arial"/>
                    <a:cs typeface="Arial"/>
                  </a:rPr>
                  <a:t>Normalspannung</a:t>
                </a:r>
                <a:r>
                  <a:rPr lang="de-DE" sz="800" b="0" i="0" u="none" strike="noStrike" baseline="0">
                    <a:solidFill>
                      <a:srgbClr val="000000"/>
                    </a:solidFill>
                    <a:latin typeface="Symbol"/>
                    <a:cs typeface="Arial"/>
                  </a:rPr>
                  <a:t> s</a:t>
                </a:r>
                <a:r>
                  <a:rPr lang="de-DE" sz="800" b="0" i="0" u="none" strike="noStrike" baseline="-25000">
                    <a:solidFill>
                      <a:srgbClr val="000000"/>
                    </a:solidFill>
                    <a:latin typeface="Arial"/>
                    <a:cs typeface="Arial"/>
                  </a:rPr>
                  <a:t>o</a:t>
                </a:r>
                <a:r>
                  <a:rPr lang="de-DE" sz="800" b="0" i="0" u="none" strike="noStrike" baseline="0">
                    <a:solidFill>
                      <a:srgbClr val="000000"/>
                    </a:solidFill>
                    <a:latin typeface="Arial"/>
                    <a:cs typeface="Arial"/>
                  </a:rPr>
                  <a:t> [MN/m²]</a:t>
                </a:r>
              </a:p>
            </c:rich>
          </c:tx>
          <c:layout>
            <c:manualLayout>
              <c:xMode val="edge"/>
              <c:yMode val="edge"/>
              <c:x val="0.46099390058512185"/>
              <c:y val="1.2919896640826873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80048816"/>
        <c:crosses val="autoZero"/>
        <c:crossBetween val="midCat"/>
      </c:valAx>
      <c:valAx>
        <c:axId val="580048816"/>
        <c:scaling>
          <c:orientation val="maxMin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Setzung s [mm]</a:t>
                </a:r>
              </a:p>
            </c:rich>
          </c:tx>
          <c:layout>
            <c:manualLayout>
              <c:xMode val="edge"/>
              <c:yMode val="edge"/>
              <c:x val="1.1820330969267139E-2"/>
              <c:y val="0.31266231255976723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80048424"/>
        <c:crosses val="autoZero"/>
        <c:crossBetween val="midCat"/>
      </c:val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0.13002388885786439"/>
          <c:y val="0.77519569743704519"/>
          <c:w val="0.83215328580381343"/>
          <c:h val="0.21705480613372941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 paperSize="9" orientation="landscape" horizontalDpi="203" verticalDpi="196"/>
  </c:printSettings>
</c:chartSpace>
</file>

<file path=xl/ctrlProps/ctrlProp1.xml><?xml version="1.0" encoding="utf-8"?>
<formControlPr xmlns="http://schemas.microsoft.com/office/spreadsheetml/2009/9/main" objectType="Button" lockText="1"/>
</file>

<file path=xl/ctrlProps/ctrlProp10.xml><?xml version="1.0" encoding="utf-8"?>
<formControlPr xmlns="http://schemas.microsoft.com/office/spreadsheetml/2009/9/main" objectType="Button" lockText="1"/>
</file>

<file path=xl/ctrlProps/ctrlProp11.xml><?xml version="1.0" encoding="utf-8"?>
<formControlPr xmlns="http://schemas.microsoft.com/office/spreadsheetml/2009/9/main" objectType="Button" lockText="1"/>
</file>

<file path=xl/ctrlProps/ctrlProp12.xml><?xml version="1.0" encoding="utf-8"?>
<formControlPr xmlns="http://schemas.microsoft.com/office/spreadsheetml/2009/9/main" objectType="Button" lockText="1"/>
</file>

<file path=xl/ctrlProps/ctrlProp13.xml><?xml version="1.0" encoding="utf-8"?>
<formControlPr xmlns="http://schemas.microsoft.com/office/spreadsheetml/2009/9/main" objectType="Button" lockText="1"/>
</file>

<file path=xl/ctrlProps/ctrlProp14.xml><?xml version="1.0" encoding="utf-8"?>
<formControlPr xmlns="http://schemas.microsoft.com/office/spreadsheetml/2009/9/main" objectType="Button" lockText="1"/>
</file>

<file path=xl/ctrlProps/ctrlProp15.xml><?xml version="1.0" encoding="utf-8"?>
<formControlPr xmlns="http://schemas.microsoft.com/office/spreadsheetml/2009/9/main" objectType="Button" lockText="1"/>
</file>

<file path=xl/ctrlProps/ctrlProp16.xml><?xml version="1.0" encoding="utf-8"?>
<formControlPr xmlns="http://schemas.microsoft.com/office/spreadsheetml/2009/9/main" objectType="Button" lockText="1"/>
</file>

<file path=xl/ctrlProps/ctrlProp17.xml><?xml version="1.0" encoding="utf-8"?>
<formControlPr xmlns="http://schemas.microsoft.com/office/spreadsheetml/2009/9/main" objectType="Button" lockText="1"/>
</file>

<file path=xl/ctrlProps/ctrlProp18.xml><?xml version="1.0" encoding="utf-8"?>
<formControlPr xmlns="http://schemas.microsoft.com/office/spreadsheetml/2009/9/main" objectType="Button" lockText="1"/>
</file>

<file path=xl/ctrlProps/ctrlProp19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ctrlProps/ctrlProp20.xml><?xml version="1.0" encoding="utf-8"?>
<formControlPr xmlns="http://schemas.microsoft.com/office/spreadsheetml/2009/9/main" objectType="Button" lockText="1"/>
</file>

<file path=xl/ctrlProps/ctrlProp21.xml><?xml version="1.0" encoding="utf-8"?>
<formControlPr xmlns="http://schemas.microsoft.com/office/spreadsheetml/2009/9/main" objectType="Button" lockText="1"/>
</file>

<file path=xl/ctrlProps/ctrlProp22.xml><?xml version="1.0" encoding="utf-8"?>
<formControlPr xmlns="http://schemas.microsoft.com/office/spreadsheetml/2009/9/main" objectType="Button" lockText="1"/>
</file>

<file path=xl/ctrlProps/ctrlProp23.xml><?xml version="1.0" encoding="utf-8"?>
<formControlPr xmlns="http://schemas.microsoft.com/office/spreadsheetml/2009/9/main" objectType="Button" lockText="1"/>
</file>

<file path=xl/ctrlProps/ctrlProp24.xml><?xml version="1.0" encoding="utf-8"?>
<formControlPr xmlns="http://schemas.microsoft.com/office/spreadsheetml/2009/9/main" objectType="Button" lockText="1"/>
</file>

<file path=xl/ctrlProps/ctrlProp25.xml><?xml version="1.0" encoding="utf-8"?>
<formControlPr xmlns="http://schemas.microsoft.com/office/spreadsheetml/2009/9/main" objectType="Button" lockText="1"/>
</file>

<file path=xl/ctrlProps/ctrlProp26.xml><?xml version="1.0" encoding="utf-8"?>
<formControlPr xmlns="http://schemas.microsoft.com/office/spreadsheetml/2009/9/main" objectType="Button" lockText="1"/>
</file>

<file path=xl/ctrlProps/ctrlProp27.xml><?xml version="1.0" encoding="utf-8"?>
<formControlPr xmlns="http://schemas.microsoft.com/office/spreadsheetml/2009/9/main" objectType="Button" lockText="1"/>
</file>

<file path=xl/ctrlProps/ctrlProp28.xml><?xml version="1.0" encoding="utf-8"?>
<formControlPr xmlns="http://schemas.microsoft.com/office/spreadsheetml/2009/9/main" objectType="Button" lockText="1"/>
</file>

<file path=xl/ctrlProps/ctrlProp29.xml><?xml version="1.0" encoding="utf-8"?>
<formControlPr xmlns="http://schemas.microsoft.com/office/spreadsheetml/2009/9/main" objectType="Button" lockText="1"/>
</file>

<file path=xl/ctrlProps/ctrlProp3.xml><?xml version="1.0" encoding="utf-8"?>
<formControlPr xmlns="http://schemas.microsoft.com/office/spreadsheetml/2009/9/main" objectType="Button" lockText="1"/>
</file>

<file path=xl/ctrlProps/ctrlProp30.xml><?xml version="1.0" encoding="utf-8"?>
<formControlPr xmlns="http://schemas.microsoft.com/office/spreadsheetml/2009/9/main" objectType="Button" lockText="1"/>
</file>

<file path=xl/ctrlProps/ctrlProp31.xml><?xml version="1.0" encoding="utf-8"?>
<formControlPr xmlns="http://schemas.microsoft.com/office/spreadsheetml/2009/9/main" objectType="Button" lockText="1"/>
</file>

<file path=xl/ctrlProps/ctrlProp32.xml><?xml version="1.0" encoding="utf-8"?>
<formControlPr xmlns="http://schemas.microsoft.com/office/spreadsheetml/2009/9/main" objectType="Button" lockText="1"/>
</file>

<file path=xl/ctrlProps/ctrlProp33.xml><?xml version="1.0" encoding="utf-8"?>
<formControlPr xmlns="http://schemas.microsoft.com/office/spreadsheetml/2009/9/main" objectType="Button" lockText="1"/>
</file>

<file path=xl/ctrlProps/ctrlProp34.xml><?xml version="1.0" encoding="utf-8"?>
<formControlPr xmlns="http://schemas.microsoft.com/office/spreadsheetml/2009/9/main" objectType="Button" lockText="1"/>
</file>

<file path=xl/ctrlProps/ctrlProp35.xml><?xml version="1.0" encoding="utf-8"?>
<formControlPr xmlns="http://schemas.microsoft.com/office/spreadsheetml/2009/9/main" objectType="Button" lockText="1"/>
</file>

<file path=xl/ctrlProps/ctrlProp36.xml><?xml version="1.0" encoding="utf-8"?>
<formControlPr xmlns="http://schemas.microsoft.com/office/spreadsheetml/2009/9/main" objectType="Button" lockText="1"/>
</file>

<file path=xl/ctrlProps/ctrlProp37.xml><?xml version="1.0" encoding="utf-8"?>
<formControlPr xmlns="http://schemas.microsoft.com/office/spreadsheetml/2009/9/main" objectType="Button" lockText="1"/>
</file>

<file path=xl/ctrlProps/ctrlProp38.xml><?xml version="1.0" encoding="utf-8"?>
<formControlPr xmlns="http://schemas.microsoft.com/office/spreadsheetml/2009/9/main" objectType="Button" lockText="1"/>
</file>

<file path=xl/ctrlProps/ctrlProp39.xml><?xml version="1.0" encoding="utf-8"?>
<formControlPr xmlns="http://schemas.microsoft.com/office/spreadsheetml/2009/9/main" objectType="Button" lockText="1"/>
</file>

<file path=xl/ctrlProps/ctrlProp4.xml><?xml version="1.0" encoding="utf-8"?>
<formControlPr xmlns="http://schemas.microsoft.com/office/spreadsheetml/2009/9/main" objectType="Button" lockText="1"/>
</file>

<file path=xl/ctrlProps/ctrlProp5.xml><?xml version="1.0" encoding="utf-8"?>
<formControlPr xmlns="http://schemas.microsoft.com/office/spreadsheetml/2009/9/main" objectType="Button" lockText="1"/>
</file>

<file path=xl/ctrlProps/ctrlProp6.xml><?xml version="1.0" encoding="utf-8"?>
<formControlPr xmlns="http://schemas.microsoft.com/office/spreadsheetml/2009/9/main" objectType="Button" lockText="1"/>
</file>

<file path=xl/ctrlProps/ctrlProp7.xml><?xml version="1.0" encoding="utf-8"?>
<formControlPr xmlns="http://schemas.microsoft.com/office/spreadsheetml/2009/9/main" objectType="Button" lockText="1"/>
</file>

<file path=xl/ctrlProps/ctrlProp8.xml><?xml version="1.0" encoding="utf-8"?>
<formControlPr xmlns="http://schemas.microsoft.com/office/spreadsheetml/2009/9/main" objectType="Button" lockText="1"/>
</file>

<file path=xl/ctrlProps/ctrlProp9.xml><?xml version="1.0" encoding="utf-8"?>
<formControlPr xmlns="http://schemas.microsoft.com/office/spreadsheetml/2009/9/main" objectType="Button" lockText="1"/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h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647700</xdr:colOff>
          <xdr:row>0</xdr:row>
          <xdr:rowOff>0</xdr:rowOff>
        </xdr:from>
        <xdr:to>
          <xdr:col>8</xdr:col>
          <xdr:colOff>1057275</xdr:colOff>
          <xdr:row>1</xdr:row>
          <xdr:rowOff>66675</xdr:rowOff>
        </xdr:to>
        <xdr:sp macro="" textlink="">
          <xdr:nvSpPr>
            <xdr:cNvPr id="420865" name="Button 1" hidden="1">
              <a:extLst>
                <a:ext uri="{63B3BB69-23CF-44E3-9099-C40C66FF867C}">
                  <a14:compatExt spid="_x0000_s420865"/>
                </a:ext>
                <a:ext uri="{FF2B5EF4-FFF2-40B4-BE49-F238E27FC236}">
                  <a16:creationId xmlns:a16="http://schemas.microsoft.com/office/drawing/2014/main" id="{00000000-0008-0000-0100-0000016C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de-DE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read data</a:t>
              </a:r>
            </a:p>
            <a:p>
              <a:pPr algn="ctr" rtl="0">
                <a:defRPr sz="1000"/>
              </a:pPr>
              <a:endParaRPr lang="de-DE" sz="1000" b="0" i="0" u="none" strike="noStrike" baseline="0">
                <a:solidFill>
                  <a:srgbClr val="000000"/>
                </a:solidFill>
                <a:latin typeface="Arial"/>
                <a:cs typeface="Arial"/>
              </a:endParaRPr>
            </a:p>
          </xdr:txBody>
        </xdr:sp>
        <xdr:clientData fPrintsWithSheet="0"/>
      </xdr:twoCellAnchor>
    </mc:Choice>
    <mc:Fallback/>
  </mc:AlternateContent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9525</xdr:colOff>
      <xdr:row>14</xdr:row>
      <xdr:rowOff>9525</xdr:rowOff>
    </xdr:from>
    <xdr:to>
      <xdr:col>10</xdr:col>
      <xdr:colOff>9525</xdr:colOff>
      <xdr:row>38</xdr:row>
      <xdr:rowOff>66674</xdr:rowOff>
    </xdr:to>
    <xdr:graphicFrame macro="">
      <xdr:nvGraphicFramePr>
        <xdr:cNvPr id="280593" name="Chart 1">
          <a:extLst>
            <a:ext uri="{FF2B5EF4-FFF2-40B4-BE49-F238E27FC236}">
              <a16:creationId xmlns:a16="http://schemas.microsoft.com/office/drawing/2014/main" id="{00000000-0008-0000-0200-0000114804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466725</xdr:colOff>
          <xdr:row>2</xdr:row>
          <xdr:rowOff>66675</xdr:rowOff>
        </xdr:from>
        <xdr:to>
          <xdr:col>8</xdr:col>
          <xdr:colOff>762000</xdr:colOff>
          <xdr:row>2</xdr:row>
          <xdr:rowOff>276225</xdr:rowOff>
        </xdr:to>
        <xdr:sp macro="" textlink="">
          <xdr:nvSpPr>
            <xdr:cNvPr id="280578" name="Button 2" hidden="1">
              <a:extLst>
                <a:ext uri="{63B3BB69-23CF-44E3-9099-C40C66FF867C}">
                  <a14:compatExt spid="_x0000_s280578"/>
                </a:ext>
                <a:ext uri="{FF2B5EF4-FFF2-40B4-BE49-F238E27FC236}">
                  <a16:creationId xmlns:a16="http://schemas.microsoft.com/office/drawing/2014/main" id="{00000000-0008-0000-0A00-0000024804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de-DE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Lese SD-Karte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104775</xdr:colOff>
          <xdr:row>9</xdr:row>
          <xdr:rowOff>85725</xdr:rowOff>
        </xdr:from>
        <xdr:to>
          <xdr:col>11</xdr:col>
          <xdr:colOff>200025</xdr:colOff>
          <xdr:row>11</xdr:row>
          <xdr:rowOff>28575</xdr:rowOff>
        </xdr:to>
        <xdr:sp macro="" textlink="">
          <xdr:nvSpPr>
            <xdr:cNvPr id="280579" name="Button 3" hidden="1">
              <a:extLst>
                <a:ext uri="{63B3BB69-23CF-44E3-9099-C40C66FF867C}">
                  <a14:compatExt spid="_x0000_s280579"/>
                </a:ext>
                <a:ext uri="{FF2B5EF4-FFF2-40B4-BE49-F238E27FC236}">
                  <a16:creationId xmlns:a16="http://schemas.microsoft.com/office/drawing/2014/main" id="{00000000-0008-0000-0A00-0000034804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de-DE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GPS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104775</xdr:colOff>
          <xdr:row>11</xdr:row>
          <xdr:rowOff>38100</xdr:rowOff>
        </xdr:from>
        <xdr:to>
          <xdr:col>11</xdr:col>
          <xdr:colOff>200025</xdr:colOff>
          <xdr:row>13</xdr:row>
          <xdr:rowOff>19050</xdr:rowOff>
        </xdr:to>
        <xdr:sp macro="" textlink="">
          <xdr:nvSpPr>
            <xdr:cNvPr id="280580" name="Button 4" hidden="1">
              <a:extLst>
                <a:ext uri="{63B3BB69-23CF-44E3-9099-C40C66FF867C}">
                  <a14:compatExt spid="_x0000_s280580"/>
                </a:ext>
                <a:ext uri="{FF2B5EF4-FFF2-40B4-BE49-F238E27FC236}">
                  <a16:creationId xmlns:a16="http://schemas.microsoft.com/office/drawing/2014/main" id="{00000000-0008-0000-0A00-0000044804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de-DE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UTM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104775</xdr:colOff>
          <xdr:row>13</xdr:row>
          <xdr:rowOff>28575</xdr:rowOff>
        </xdr:from>
        <xdr:to>
          <xdr:col>11</xdr:col>
          <xdr:colOff>200025</xdr:colOff>
          <xdr:row>14</xdr:row>
          <xdr:rowOff>152400</xdr:rowOff>
        </xdr:to>
        <xdr:sp macro="" textlink="">
          <xdr:nvSpPr>
            <xdr:cNvPr id="280581" name="Button 5" hidden="1">
              <a:extLst>
                <a:ext uri="{63B3BB69-23CF-44E3-9099-C40C66FF867C}">
                  <a14:compatExt spid="_x0000_s280581"/>
                </a:ext>
                <a:ext uri="{FF2B5EF4-FFF2-40B4-BE49-F238E27FC236}">
                  <a16:creationId xmlns:a16="http://schemas.microsoft.com/office/drawing/2014/main" id="{00000000-0008-0000-0A00-0000054804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de-DE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Clear GPS</a:t>
              </a:r>
            </a:p>
          </xdr:txBody>
        </xdr:sp>
        <xdr:clientData fPrintsWithSheet="0"/>
      </xdr:twoCellAnchor>
    </mc:Choice>
    <mc:Fallback/>
  </mc:AlternateContent>
</xdr:wsDr>
</file>

<file path=xl/drawings/drawing1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228600</xdr:colOff>
          <xdr:row>0</xdr:row>
          <xdr:rowOff>38100</xdr:rowOff>
        </xdr:from>
        <xdr:to>
          <xdr:col>12</xdr:col>
          <xdr:colOff>333375</xdr:colOff>
          <xdr:row>1</xdr:row>
          <xdr:rowOff>104775</xdr:rowOff>
        </xdr:to>
        <xdr:sp macro="" textlink="">
          <xdr:nvSpPr>
            <xdr:cNvPr id="626689" name="Button 1" hidden="1">
              <a:extLst>
                <a:ext uri="{63B3BB69-23CF-44E3-9099-C40C66FF867C}">
                  <a14:compatExt spid="_x0000_s626689"/>
                </a:ext>
                <a:ext uri="{FF2B5EF4-FFF2-40B4-BE49-F238E27FC236}">
                  <a16:creationId xmlns:a16="http://schemas.microsoft.com/office/drawing/2014/main" id="{00000000-0008-0000-0B00-0000019009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de-DE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read data</a:t>
              </a:r>
            </a:p>
          </xdr:txBody>
        </xdr:sp>
        <xdr:clientData fPrintsWithSheet="0"/>
      </xdr:twoCellAnchor>
    </mc:Choice>
    <mc:Fallback/>
  </mc:AlternateContent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ModulControl.MapControlsOnClick" textlink="">
      <xdr:nvSpPr>
        <xdr:cNvPr id="2" name="_cAnixMap_Rect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blipFill>
          <a:blip xmlns:r="http://schemas.openxmlformats.org/officeDocument/2006/relationships" r:embed="rId1"/>
          <a:stretch>
            <a:fillRect/>
          </a:stretch>
        </a:blip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  <a:extLst>
          <a:ext uri="{91240B29-F687-4F45-9708-019B960494DF}">
            <a14:hiddenLine xmlns:a14="http://schemas.microsoft.com/office/drawing/2010/main" w="9525" cap="flat" cmpd="sng" algn="ctr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14:hiddenLine>
          </a:ext>
        </a:extLst>
      </xdr:spPr>
      <xdr:txBody>
        <a:bodyPr vertOverflow="clip" wrap="square" lIns="18288" tIns="0" rIns="0" bIns="0" rtlCol="0" anchor="ctr" upright="1"/>
        <a:lstStyle/>
        <a:p>
          <a:pPr algn="l"/>
          <a:endParaRPr lang="de-DE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66675</xdr:colOff>
          <xdr:row>0</xdr:row>
          <xdr:rowOff>28575</xdr:rowOff>
        </xdr:from>
        <xdr:to>
          <xdr:col>7</xdr:col>
          <xdr:colOff>1457325</xdr:colOff>
          <xdr:row>1</xdr:row>
          <xdr:rowOff>95250</xdr:rowOff>
        </xdr:to>
        <xdr:sp macro="" textlink="">
          <xdr:nvSpPr>
            <xdr:cNvPr id="352257" name="Button 1" hidden="1">
              <a:extLst>
                <a:ext uri="{63B3BB69-23CF-44E3-9099-C40C66FF867C}">
                  <a14:compatExt spid="_x0000_s352257"/>
                </a:ext>
                <a:ext uri="{FF2B5EF4-FFF2-40B4-BE49-F238E27FC236}">
                  <a16:creationId xmlns:a16="http://schemas.microsoft.com/office/drawing/2014/main" id="{00000000-0008-0000-0C00-0000016005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de-DE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Lese SD-Karte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85725</xdr:colOff>
      <xdr:row>14</xdr:row>
      <xdr:rowOff>19050</xdr:rowOff>
    </xdr:from>
    <xdr:to>
      <xdr:col>9</xdr:col>
      <xdr:colOff>257175</xdr:colOff>
      <xdr:row>36</xdr:row>
      <xdr:rowOff>57150</xdr:rowOff>
    </xdr:to>
    <xdr:graphicFrame macro="">
      <xdr:nvGraphicFramePr>
        <xdr:cNvPr id="515080" name="Chart 1">
          <a:extLst>
            <a:ext uri="{FF2B5EF4-FFF2-40B4-BE49-F238E27FC236}">
              <a16:creationId xmlns:a16="http://schemas.microsoft.com/office/drawing/2014/main" id="{00000000-0008-0000-0300-000008DC07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552450</xdr:colOff>
          <xdr:row>1</xdr:row>
          <xdr:rowOff>123825</xdr:rowOff>
        </xdr:from>
        <xdr:to>
          <xdr:col>8</xdr:col>
          <xdr:colOff>866775</xdr:colOff>
          <xdr:row>2</xdr:row>
          <xdr:rowOff>209550</xdr:rowOff>
        </xdr:to>
        <xdr:sp macro="" textlink="">
          <xdr:nvSpPr>
            <xdr:cNvPr id="515074" name="Button 2" hidden="1">
              <a:extLst>
                <a:ext uri="{63B3BB69-23CF-44E3-9099-C40C66FF867C}">
                  <a14:compatExt spid="_x0000_s515074"/>
                </a:ext>
                <a:ext uri="{FF2B5EF4-FFF2-40B4-BE49-F238E27FC236}">
                  <a16:creationId xmlns:a16="http://schemas.microsoft.com/office/drawing/2014/main" id="{00000000-0008-0000-0200-000002DC07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de-DE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read data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28575</xdr:colOff>
          <xdr:row>9</xdr:row>
          <xdr:rowOff>66675</xdr:rowOff>
        </xdr:from>
        <xdr:to>
          <xdr:col>10</xdr:col>
          <xdr:colOff>647700</xdr:colOff>
          <xdr:row>11</xdr:row>
          <xdr:rowOff>9525</xdr:rowOff>
        </xdr:to>
        <xdr:sp macro="" textlink="">
          <xdr:nvSpPr>
            <xdr:cNvPr id="515075" name="Button 3" hidden="1">
              <a:extLst>
                <a:ext uri="{63B3BB69-23CF-44E3-9099-C40C66FF867C}">
                  <a14:compatExt spid="_x0000_s515075"/>
                </a:ext>
                <a:ext uri="{FF2B5EF4-FFF2-40B4-BE49-F238E27FC236}">
                  <a16:creationId xmlns:a16="http://schemas.microsoft.com/office/drawing/2014/main" id="{00000000-0008-0000-0200-000003DC07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de-DE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GPS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28575</xdr:colOff>
          <xdr:row>11</xdr:row>
          <xdr:rowOff>19050</xdr:rowOff>
        </xdr:from>
        <xdr:to>
          <xdr:col>10</xdr:col>
          <xdr:colOff>647700</xdr:colOff>
          <xdr:row>13</xdr:row>
          <xdr:rowOff>0</xdr:rowOff>
        </xdr:to>
        <xdr:sp macro="" textlink="">
          <xdr:nvSpPr>
            <xdr:cNvPr id="515076" name="Button 4" hidden="1">
              <a:extLst>
                <a:ext uri="{63B3BB69-23CF-44E3-9099-C40C66FF867C}">
                  <a14:compatExt spid="_x0000_s515076"/>
                </a:ext>
                <a:ext uri="{FF2B5EF4-FFF2-40B4-BE49-F238E27FC236}">
                  <a16:creationId xmlns:a16="http://schemas.microsoft.com/office/drawing/2014/main" id="{00000000-0008-0000-0200-000004DC07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de-DE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UTM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38100</xdr:colOff>
          <xdr:row>13</xdr:row>
          <xdr:rowOff>9525</xdr:rowOff>
        </xdr:from>
        <xdr:to>
          <xdr:col>10</xdr:col>
          <xdr:colOff>657225</xdr:colOff>
          <xdr:row>14</xdr:row>
          <xdr:rowOff>133350</xdr:rowOff>
        </xdr:to>
        <xdr:sp macro="" textlink="">
          <xdr:nvSpPr>
            <xdr:cNvPr id="515090" name="Button 18" hidden="1">
              <a:extLst>
                <a:ext uri="{63B3BB69-23CF-44E3-9099-C40C66FF867C}">
                  <a14:compatExt spid="_x0000_s515090"/>
                </a:ext>
                <a:ext uri="{FF2B5EF4-FFF2-40B4-BE49-F238E27FC236}">
                  <a16:creationId xmlns:a16="http://schemas.microsoft.com/office/drawing/2014/main" id="{00000000-0008-0000-0200-000012DC07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de-DE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Clear GPS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47625</xdr:colOff>
      <xdr:row>14</xdr:row>
      <xdr:rowOff>19050</xdr:rowOff>
    </xdr:from>
    <xdr:to>
      <xdr:col>10</xdr:col>
      <xdr:colOff>0</xdr:colOff>
      <xdr:row>34</xdr:row>
      <xdr:rowOff>28575</xdr:rowOff>
    </xdr:to>
    <xdr:graphicFrame macro="">
      <xdr:nvGraphicFramePr>
        <xdr:cNvPr id="517124" name="Chart 1">
          <a:extLst>
            <a:ext uri="{FF2B5EF4-FFF2-40B4-BE49-F238E27FC236}">
              <a16:creationId xmlns:a16="http://schemas.microsoft.com/office/drawing/2014/main" id="{00000000-0008-0000-0400-000004E407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190500</xdr:colOff>
          <xdr:row>2</xdr:row>
          <xdr:rowOff>9525</xdr:rowOff>
        </xdr:from>
        <xdr:to>
          <xdr:col>9</xdr:col>
          <xdr:colOff>85725</xdr:colOff>
          <xdr:row>2</xdr:row>
          <xdr:rowOff>219075</xdr:rowOff>
        </xdr:to>
        <xdr:sp macro="" textlink="">
          <xdr:nvSpPr>
            <xdr:cNvPr id="517122" name="Button 2" hidden="1">
              <a:extLst>
                <a:ext uri="{63B3BB69-23CF-44E3-9099-C40C66FF867C}">
                  <a14:compatExt spid="_x0000_s517122"/>
                </a:ext>
                <a:ext uri="{FF2B5EF4-FFF2-40B4-BE49-F238E27FC236}">
                  <a16:creationId xmlns:a16="http://schemas.microsoft.com/office/drawing/2014/main" id="{00000000-0008-0000-0300-000002E407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de-DE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read data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47625</xdr:colOff>
          <xdr:row>9</xdr:row>
          <xdr:rowOff>19050</xdr:rowOff>
        </xdr:from>
        <xdr:to>
          <xdr:col>10</xdr:col>
          <xdr:colOff>666750</xdr:colOff>
          <xdr:row>11</xdr:row>
          <xdr:rowOff>0</xdr:rowOff>
        </xdr:to>
        <xdr:sp macro="" textlink="">
          <xdr:nvSpPr>
            <xdr:cNvPr id="517123" name="Button 3" hidden="1">
              <a:extLst>
                <a:ext uri="{63B3BB69-23CF-44E3-9099-C40C66FF867C}">
                  <a14:compatExt spid="_x0000_s517123"/>
                </a:ext>
                <a:ext uri="{FF2B5EF4-FFF2-40B4-BE49-F238E27FC236}">
                  <a16:creationId xmlns:a16="http://schemas.microsoft.com/office/drawing/2014/main" id="{00000000-0008-0000-0300-000003E407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de-DE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GPS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47625</xdr:colOff>
          <xdr:row>11</xdr:row>
          <xdr:rowOff>9525</xdr:rowOff>
        </xdr:from>
        <xdr:to>
          <xdr:col>10</xdr:col>
          <xdr:colOff>666750</xdr:colOff>
          <xdr:row>12</xdr:row>
          <xdr:rowOff>133350</xdr:rowOff>
        </xdr:to>
        <xdr:sp macro="" textlink="">
          <xdr:nvSpPr>
            <xdr:cNvPr id="2" name="Button 4" hidden="1">
              <a:extLst>
                <a:ext uri="{63B3BB69-23CF-44E3-9099-C40C66FF867C}">
                  <a14:compatExt spid="_x0000_s517124"/>
                </a:ext>
                <a:ext uri="{FF2B5EF4-FFF2-40B4-BE49-F238E27FC236}">
                  <a16:creationId xmlns:a16="http://schemas.microsoft.com/office/drawing/2014/main" id="{00000000-0008-0000-0300-0000020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de-DE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UTM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47625</xdr:colOff>
          <xdr:row>13</xdr:row>
          <xdr:rowOff>0</xdr:rowOff>
        </xdr:from>
        <xdr:to>
          <xdr:col>10</xdr:col>
          <xdr:colOff>666750</xdr:colOff>
          <xdr:row>14</xdr:row>
          <xdr:rowOff>123825</xdr:rowOff>
        </xdr:to>
        <xdr:sp macro="" textlink="">
          <xdr:nvSpPr>
            <xdr:cNvPr id="517125" name="Button 5" hidden="1">
              <a:extLst>
                <a:ext uri="{63B3BB69-23CF-44E3-9099-C40C66FF867C}">
                  <a14:compatExt spid="_x0000_s517125"/>
                </a:ext>
                <a:ext uri="{FF2B5EF4-FFF2-40B4-BE49-F238E27FC236}">
                  <a16:creationId xmlns:a16="http://schemas.microsoft.com/office/drawing/2014/main" id="{00000000-0008-0000-0300-000005E407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de-DE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Clear GPS</a:t>
              </a:r>
            </a:p>
          </xdr:txBody>
        </xdr:sp>
        <xdr:clientData fPrintsWithSheet="0"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28575</xdr:colOff>
      <xdr:row>14</xdr:row>
      <xdr:rowOff>28575</xdr:rowOff>
    </xdr:from>
    <xdr:to>
      <xdr:col>9</xdr:col>
      <xdr:colOff>257175</xdr:colOff>
      <xdr:row>41</xdr:row>
      <xdr:rowOff>76200</xdr:rowOff>
    </xdr:to>
    <xdr:graphicFrame macro="">
      <xdr:nvGraphicFramePr>
        <xdr:cNvPr id="527365" name="Chart 1">
          <a:extLst>
            <a:ext uri="{FF2B5EF4-FFF2-40B4-BE49-F238E27FC236}">
              <a16:creationId xmlns:a16="http://schemas.microsoft.com/office/drawing/2014/main" id="{00000000-0008-0000-0500-0000050C08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638175</xdr:colOff>
          <xdr:row>2</xdr:row>
          <xdr:rowOff>57150</xdr:rowOff>
        </xdr:from>
        <xdr:to>
          <xdr:col>9</xdr:col>
          <xdr:colOff>190500</xdr:colOff>
          <xdr:row>2</xdr:row>
          <xdr:rowOff>266700</xdr:rowOff>
        </xdr:to>
        <xdr:sp macro="" textlink="">
          <xdr:nvSpPr>
            <xdr:cNvPr id="527362" name="Button 2" hidden="1">
              <a:extLst>
                <a:ext uri="{63B3BB69-23CF-44E3-9099-C40C66FF867C}">
                  <a14:compatExt spid="_x0000_s527362"/>
                </a:ext>
                <a:ext uri="{FF2B5EF4-FFF2-40B4-BE49-F238E27FC236}">
                  <a16:creationId xmlns:a16="http://schemas.microsoft.com/office/drawing/2014/main" id="{00000000-0008-0000-0400-0000020C08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de-DE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read data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38100</xdr:colOff>
          <xdr:row>9</xdr:row>
          <xdr:rowOff>66675</xdr:rowOff>
        </xdr:from>
        <xdr:to>
          <xdr:col>10</xdr:col>
          <xdr:colOff>657225</xdr:colOff>
          <xdr:row>11</xdr:row>
          <xdr:rowOff>9525</xdr:rowOff>
        </xdr:to>
        <xdr:sp macro="" textlink="">
          <xdr:nvSpPr>
            <xdr:cNvPr id="527363" name="Button 3" hidden="1">
              <a:extLst>
                <a:ext uri="{63B3BB69-23CF-44E3-9099-C40C66FF867C}">
                  <a14:compatExt spid="_x0000_s527363"/>
                </a:ext>
                <a:ext uri="{FF2B5EF4-FFF2-40B4-BE49-F238E27FC236}">
                  <a16:creationId xmlns:a16="http://schemas.microsoft.com/office/drawing/2014/main" id="{00000000-0008-0000-0400-0000030C08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de-DE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GPS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38100</xdr:colOff>
          <xdr:row>11</xdr:row>
          <xdr:rowOff>19050</xdr:rowOff>
        </xdr:from>
        <xdr:to>
          <xdr:col>10</xdr:col>
          <xdr:colOff>657225</xdr:colOff>
          <xdr:row>13</xdr:row>
          <xdr:rowOff>0</xdr:rowOff>
        </xdr:to>
        <xdr:sp macro="" textlink="">
          <xdr:nvSpPr>
            <xdr:cNvPr id="527364" name="Button 4" hidden="1">
              <a:extLst>
                <a:ext uri="{63B3BB69-23CF-44E3-9099-C40C66FF867C}">
                  <a14:compatExt spid="_x0000_s527364"/>
                </a:ext>
                <a:ext uri="{FF2B5EF4-FFF2-40B4-BE49-F238E27FC236}">
                  <a16:creationId xmlns:a16="http://schemas.microsoft.com/office/drawing/2014/main" id="{00000000-0008-0000-0400-0000040C08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de-DE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UTM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47625</xdr:colOff>
          <xdr:row>13</xdr:row>
          <xdr:rowOff>9525</xdr:rowOff>
        </xdr:from>
        <xdr:to>
          <xdr:col>10</xdr:col>
          <xdr:colOff>666750</xdr:colOff>
          <xdr:row>14</xdr:row>
          <xdr:rowOff>133350</xdr:rowOff>
        </xdr:to>
        <xdr:sp macro="" textlink="">
          <xdr:nvSpPr>
            <xdr:cNvPr id="527366" name="Button 6" hidden="1">
              <a:extLst>
                <a:ext uri="{63B3BB69-23CF-44E3-9099-C40C66FF867C}">
                  <a14:compatExt spid="_x0000_s527366"/>
                </a:ext>
                <a:ext uri="{FF2B5EF4-FFF2-40B4-BE49-F238E27FC236}">
                  <a16:creationId xmlns:a16="http://schemas.microsoft.com/office/drawing/2014/main" id="{00000000-0008-0000-0400-0000060C08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de-DE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Clear GPS</a:t>
              </a:r>
            </a:p>
          </xdr:txBody>
        </xdr:sp>
        <xdr:clientData fPrintsWithSheet="0"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28575</xdr:colOff>
      <xdr:row>14</xdr:row>
      <xdr:rowOff>28575</xdr:rowOff>
    </xdr:from>
    <xdr:to>
      <xdr:col>9</xdr:col>
      <xdr:colOff>704850</xdr:colOff>
      <xdr:row>41</xdr:row>
      <xdr:rowOff>76200</xdr:rowOff>
    </xdr:to>
    <xdr:graphicFrame macro="">
      <xdr:nvGraphicFramePr>
        <xdr:cNvPr id="531460" name="Chart 1">
          <a:extLst>
            <a:ext uri="{FF2B5EF4-FFF2-40B4-BE49-F238E27FC236}">
              <a16:creationId xmlns:a16="http://schemas.microsoft.com/office/drawing/2014/main" id="{00000000-0008-0000-0600-0000041C08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638175</xdr:colOff>
          <xdr:row>2</xdr:row>
          <xdr:rowOff>57150</xdr:rowOff>
        </xdr:from>
        <xdr:to>
          <xdr:col>9</xdr:col>
          <xdr:colOff>438150</xdr:colOff>
          <xdr:row>2</xdr:row>
          <xdr:rowOff>266700</xdr:rowOff>
        </xdr:to>
        <xdr:sp macro="" textlink="">
          <xdr:nvSpPr>
            <xdr:cNvPr id="531458" name="Button 2" hidden="1">
              <a:extLst>
                <a:ext uri="{63B3BB69-23CF-44E3-9099-C40C66FF867C}">
                  <a14:compatExt spid="_x0000_s531458"/>
                </a:ext>
                <a:ext uri="{FF2B5EF4-FFF2-40B4-BE49-F238E27FC236}">
                  <a16:creationId xmlns:a16="http://schemas.microsoft.com/office/drawing/2014/main" id="{00000000-0008-0000-0500-0000021C08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de-DE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read data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</xdr:colOff>
          <xdr:row>9</xdr:row>
          <xdr:rowOff>76200</xdr:rowOff>
        </xdr:from>
        <xdr:to>
          <xdr:col>10</xdr:col>
          <xdr:colOff>638175</xdr:colOff>
          <xdr:row>11</xdr:row>
          <xdr:rowOff>19050</xdr:rowOff>
        </xdr:to>
        <xdr:sp macro="" textlink="">
          <xdr:nvSpPr>
            <xdr:cNvPr id="531459" name="Button 3" hidden="1">
              <a:extLst>
                <a:ext uri="{63B3BB69-23CF-44E3-9099-C40C66FF867C}">
                  <a14:compatExt spid="_x0000_s531459"/>
                </a:ext>
                <a:ext uri="{FF2B5EF4-FFF2-40B4-BE49-F238E27FC236}">
                  <a16:creationId xmlns:a16="http://schemas.microsoft.com/office/drawing/2014/main" id="{00000000-0008-0000-0500-0000031C08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de-DE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GPS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</xdr:colOff>
          <xdr:row>11</xdr:row>
          <xdr:rowOff>28575</xdr:rowOff>
        </xdr:from>
        <xdr:to>
          <xdr:col>10</xdr:col>
          <xdr:colOff>638175</xdr:colOff>
          <xdr:row>13</xdr:row>
          <xdr:rowOff>9525</xdr:rowOff>
        </xdr:to>
        <xdr:sp macro="" textlink="">
          <xdr:nvSpPr>
            <xdr:cNvPr id="2" name="Button 4" hidden="1">
              <a:extLst>
                <a:ext uri="{63B3BB69-23CF-44E3-9099-C40C66FF867C}">
                  <a14:compatExt spid="_x0000_s531460"/>
                </a:ext>
                <a:ext uri="{FF2B5EF4-FFF2-40B4-BE49-F238E27FC236}">
                  <a16:creationId xmlns:a16="http://schemas.microsoft.com/office/drawing/2014/main" id="{00000000-0008-0000-0500-0000020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de-DE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UTM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</xdr:colOff>
          <xdr:row>13</xdr:row>
          <xdr:rowOff>19050</xdr:rowOff>
        </xdr:from>
        <xdr:to>
          <xdr:col>10</xdr:col>
          <xdr:colOff>638175</xdr:colOff>
          <xdr:row>14</xdr:row>
          <xdr:rowOff>142875</xdr:rowOff>
        </xdr:to>
        <xdr:sp macro="" textlink="">
          <xdr:nvSpPr>
            <xdr:cNvPr id="531461" name="Button 5" hidden="1">
              <a:extLst>
                <a:ext uri="{63B3BB69-23CF-44E3-9099-C40C66FF867C}">
                  <a14:compatExt spid="_x0000_s531461"/>
                </a:ext>
                <a:ext uri="{FF2B5EF4-FFF2-40B4-BE49-F238E27FC236}">
                  <a16:creationId xmlns:a16="http://schemas.microsoft.com/office/drawing/2014/main" id="{00000000-0008-0000-0500-0000051C08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de-DE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Clear GPS</a:t>
              </a:r>
            </a:p>
          </xdr:txBody>
        </xdr:sp>
        <xdr:clientData fPrintsWithSheet="0"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47625</xdr:colOff>
      <xdr:row>15</xdr:row>
      <xdr:rowOff>19050</xdr:rowOff>
    </xdr:from>
    <xdr:to>
      <xdr:col>10</xdr:col>
      <xdr:colOff>0</xdr:colOff>
      <xdr:row>35</xdr:row>
      <xdr:rowOff>28575</xdr:rowOff>
    </xdr:to>
    <xdr:graphicFrame macro="">
      <xdr:nvGraphicFramePr>
        <xdr:cNvPr id="556036" name="Chart 1">
          <a:extLst>
            <a:ext uri="{FF2B5EF4-FFF2-40B4-BE49-F238E27FC236}">
              <a16:creationId xmlns:a16="http://schemas.microsoft.com/office/drawing/2014/main" id="{00000000-0008-0000-0700-0000047C08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190500</xdr:colOff>
          <xdr:row>2</xdr:row>
          <xdr:rowOff>9525</xdr:rowOff>
        </xdr:from>
        <xdr:to>
          <xdr:col>9</xdr:col>
          <xdr:colOff>85725</xdr:colOff>
          <xdr:row>2</xdr:row>
          <xdr:rowOff>219075</xdr:rowOff>
        </xdr:to>
        <xdr:sp macro="" textlink="">
          <xdr:nvSpPr>
            <xdr:cNvPr id="556034" name="Button 2" hidden="1">
              <a:extLst>
                <a:ext uri="{63B3BB69-23CF-44E3-9099-C40C66FF867C}">
                  <a14:compatExt spid="_x0000_s556034"/>
                </a:ext>
                <a:ext uri="{FF2B5EF4-FFF2-40B4-BE49-F238E27FC236}">
                  <a16:creationId xmlns:a16="http://schemas.microsoft.com/office/drawing/2014/main" id="{00000000-0008-0000-0600-0000027C08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de-DE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read data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</xdr:colOff>
          <xdr:row>9</xdr:row>
          <xdr:rowOff>19050</xdr:rowOff>
        </xdr:from>
        <xdr:to>
          <xdr:col>10</xdr:col>
          <xdr:colOff>638175</xdr:colOff>
          <xdr:row>11</xdr:row>
          <xdr:rowOff>0</xdr:rowOff>
        </xdr:to>
        <xdr:sp macro="" textlink="">
          <xdr:nvSpPr>
            <xdr:cNvPr id="556035" name="Button 3" hidden="1">
              <a:extLst>
                <a:ext uri="{63B3BB69-23CF-44E3-9099-C40C66FF867C}">
                  <a14:compatExt spid="_x0000_s556035"/>
                </a:ext>
                <a:ext uri="{FF2B5EF4-FFF2-40B4-BE49-F238E27FC236}">
                  <a16:creationId xmlns:a16="http://schemas.microsoft.com/office/drawing/2014/main" id="{00000000-0008-0000-0600-0000037C08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de-DE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GPS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</xdr:colOff>
          <xdr:row>11</xdr:row>
          <xdr:rowOff>9525</xdr:rowOff>
        </xdr:from>
        <xdr:to>
          <xdr:col>10</xdr:col>
          <xdr:colOff>638175</xdr:colOff>
          <xdr:row>12</xdr:row>
          <xdr:rowOff>133350</xdr:rowOff>
        </xdr:to>
        <xdr:sp macro="" textlink="">
          <xdr:nvSpPr>
            <xdr:cNvPr id="2" name="Button 4" hidden="1">
              <a:extLst>
                <a:ext uri="{63B3BB69-23CF-44E3-9099-C40C66FF867C}">
                  <a14:compatExt spid="_x0000_s556036"/>
                </a:ext>
                <a:ext uri="{FF2B5EF4-FFF2-40B4-BE49-F238E27FC236}">
                  <a16:creationId xmlns:a16="http://schemas.microsoft.com/office/drawing/2014/main" id="{00000000-0008-0000-0600-0000020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de-DE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UTM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</xdr:colOff>
          <xdr:row>13</xdr:row>
          <xdr:rowOff>0</xdr:rowOff>
        </xdr:from>
        <xdr:to>
          <xdr:col>10</xdr:col>
          <xdr:colOff>638175</xdr:colOff>
          <xdr:row>14</xdr:row>
          <xdr:rowOff>123825</xdr:rowOff>
        </xdr:to>
        <xdr:sp macro="" textlink="">
          <xdr:nvSpPr>
            <xdr:cNvPr id="556037" name="Button 5" hidden="1">
              <a:extLst>
                <a:ext uri="{63B3BB69-23CF-44E3-9099-C40C66FF867C}">
                  <a14:compatExt spid="_x0000_s556037"/>
                </a:ext>
                <a:ext uri="{FF2B5EF4-FFF2-40B4-BE49-F238E27FC236}">
                  <a16:creationId xmlns:a16="http://schemas.microsoft.com/office/drawing/2014/main" id="{00000000-0008-0000-0600-0000057C08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de-DE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Clear GPS</a:t>
              </a:r>
            </a:p>
          </xdr:txBody>
        </xdr:sp>
        <xdr:clientData fPrintsWithSheet="0"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28575</xdr:colOff>
      <xdr:row>15</xdr:row>
      <xdr:rowOff>28575</xdr:rowOff>
    </xdr:from>
    <xdr:to>
      <xdr:col>9</xdr:col>
      <xdr:colOff>704850</xdr:colOff>
      <xdr:row>35</xdr:row>
      <xdr:rowOff>76200</xdr:rowOff>
    </xdr:to>
    <xdr:graphicFrame macro="">
      <xdr:nvGraphicFramePr>
        <xdr:cNvPr id="586756" name="Chart 1">
          <a:extLst>
            <a:ext uri="{FF2B5EF4-FFF2-40B4-BE49-F238E27FC236}">
              <a16:creationId xmlns:a16="http://schemas.microsoft.com/office/drawing/2014/main" id="{00000000-0008-0000-0800-000004F408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638175</xdr:colOff>
          <xdr:row>2</xdr:row>
          <xdr:rowOff>57150</xdr:rowOff>
        </xdr:from>
        <xdr:to>
          <xdr:col>9</xdr:col>
          <xdr:colOff>438150</xdr:colOff>
          <xdr:row>2</xdr:row>
          <xdr:rowOff>266700</xdr:rowOff>
        </xdr:to>
        <xdr:sp macro="" textlink="">
          <xdr:nvSpPr>
            <xdr:cNvPr id="586754" name="Button 2" hidden="1">
              <a:extLst>
                <a:ext uri="{63B3BB69-23CF-44E3-9099-C40C66FF867C}">
                  <a14:compatExt spid="_x0000_s586754"/>
                </a:ext>
                <a:ext uri="{FF2B5EF4-FFF2-40B4-BE49-F238E27FC236}">
                  <a16:creationId xmlns:a16="http://schemas.microsoft.com/office/drawing/2014/main" id="{00000000-0008-0000-0700-000002F408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de-DE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read data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38100</xdr:colOff>
          <xdr:row>10</xdr:row>
          <xdr:rowOff>47625</xdr:rowOff>
        </xdr:from>
        <xdr:to>
          <xdr:col>10</xdr:col>
          <xdr:colOff>657225</xdr:colOff>
          <xdr:row>12</xdr:row>
          <xdr:rowOff>9525</xdr:rowOff>
        </xdr:to>
        <xdr:sp macro="" textlink="">
          <xdr:nvSpPr>
            <xdr:cNvPr id="586755" name="Button 3" hidden="1">
              <a:extLst>
                <a:ext uri="{63B3BB69-23CF-44E3-9099-C40C66FF867C}">
                  <a14:compatExt spid="_x0000_s586755"/>
                </a:ext>
                <a:ext uri="{FF2B5EF4-FFF2-40B4-BE49-F238E27FC236}">
                  <a16:creationId xmlns:a16="http://schemas.microsoft.com/office/drawing/2014/main" id="{00000000-0008-0000-0700-000003F408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de-DE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GPS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38100</xdr:colOff>
          <xdr:row>12</xdr:row>
          <xdr:rowOff>19050</xdr:rowOff>
        </xdr:from>
        <xdr:to>
          <xdr:col>10</xdr:col>
          <xdr:colOff>657225</xdr:colOff>
          <xdr:row>14</xdr:row>
          <xdr:rowOff>0</xdr:rowOff>
        </xdr:to>
        <xdr:sp macro="" textlink="">
          <xdr:nvSpPr>
            <xdr:cNvPr id="2" name="Button 4" hidden="1">
              <a:extLst>
                <a:ext uri="{63B3BB69-23CF-44E3-9099-C40C66FF867C}">
                  <a14:compatExt spid="_x0000_s586756"/>
                </a:ext>
                <a:ext uri="{FF2B5EF4-FFF2-40B4-BE49-F238E27FC236}">
                  <a16:creationId xmlns:a16="http://schemas.microsoft.com/office/drawing/2014/main" id="{00000000-0008-0000-0700-0000020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de-DE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UTM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38100</xdr:colOff>
          <xdr:row>14</xdr:row>
          <xdr:rowOff>9525</xdr:rowOff>
        </xdr:from>
        <xdr:to>
          <xdr:col>10</xdr:col>
          <xdr:colOff>657225</xdr:colOff>
          <xdr:row>15</xdr:row>
          <xdr:rowOff>133350</xdr:rowOff>
        </xdr:to>
        <xdr:sp macro="" textlink="">
          <xdr:nvSpPr>
            <xdr:cNvPr id="586757" name="Button 5" hidden="1">
              <a:extLst>
                <a:ext uri="{63B3BB69-23CF-44E3-9099-C40C66FF867C}">
                  <a14:compatExt spid="_x0000_s586757"/>
                </a:ext>
                <a:ext uri="{FF2B5EF4-FFF2-40B4-BE49-F238E27FC236}">
                  <a16:creationId xmlns:a16="http://schemas.microsoft.com/office/drawing/2014/main" id="{00000000-0008-0000-0700-000005F408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de-DE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Clear GPS</a:t>
              </a:r>
            </a:p>
          </xdr:txBody>
        </xdr:sp>
        <xdr:clientData fPrintsWithSheet="0"/>
      </xdr:twoCellAnchor>
    </mc:Choice>
    <mc:Fallback/>
  </mc:AlternateContent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28575</xdr:colOff>
      <xdr:row>14</xdr:row>
      <xdr:rowOff>28575</xdr:rowOff>
    </xdr:from>
    <xdr:to>
      <xdr:col>9</xdr:col>
      <xdr:colOff>704850</xdr:colOff>
      <xdr:row>41</xdr:row>
      <xdr:rowOff>76200</xdr:rowOff>
    </xdr:to>
    <xdr:graphicFrame macro="">
      <xdr:nvGraphicFramePr>
        <xdr:cNvPr id="625668" name="Chart 1">
          <a:extLst>
            <a:ext uri="{FF2B5EF4-FFF2-40B4-BE49-F238E27FC236}">
              <a16:creationId xmlns:a16="http://schemas.microsoft.com/office/drawing/2014/main" id="{00000000-0008-0000-0900-0000048C0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638175</xdr:colOff>
          <xdr:row>2</xdr:row>
          <xdr:rowOff>57150</xdr:rowOff>
        </xdr:from>
        <xdr:to>
          <xdr:col>9</xdr:col>
          <xdr:colOff>438150</xdr:colOff>
          <xdr:row>2</xdr:row>
          <xdr:rowOff>266700</xdr:rowOff>
        </xdr:to>
        <xdr:sp macro="" textlink="">
          <xdr:nvSpPr>
            <xdr:cNvPr id="625666" name="Button 2" hidden="1">
              <a:extLst>
                <a:ext uri="{63B3BB69-23CF-44E3-9099-C40C66FF867C}">
                  <a14:compatExt spid="_x0000_s625666"/>
                </a:ext>
                <a:ext uri="{FF2B5EF4-FFF2-40B4-BE49-F238E27FC236}">
                  <a16:creationId xmlns:a16="http://schemas.microsoft.com/office/drawing/2014/main" id="{00000000-0008-0000-0800-0000028C09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de-DE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read data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47625</xdr:colOff>
          <xdr:row>9</xdr:row>
          <xdr:rowOff>57150</xdr:rowOff>
        </xdr:from>
        <xdr:to>
          <xdr:col>10</xdr:col>
          <xdr:colOff>666750</xdr:colOff>
          <xdr:row>11</xdr:row>
          <xdr:rowOff>0</xdr:rowOff>
        </xdr:to>
        <xdr:sp macro="" textlink="">
          <xdr:nvSpPr>
            <xdr:cNvPr id="625667" name="Button 3" hidden="1">
              <a:extLst>
                <a:ext uri="{63B3BB69-23CF-44E3-9099-C40C66FF867C}">
                  <a14:compatExt spid="_x0000_s625667"/>
                </a:ext>
                <a:ext uri="{FF2B5EF4-FFF2-40B4-BE49-F238E27FC236}">
                  <a16:creationId xmlns:a16="http://schemas.microsoft.com/office/drawing/2014/main" id="{00000000-0008-0000-0800-0000038C09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de-DE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GPS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47625</xdr:colOff>
          <xdr:row>11</xdr:row>
          <xdr:rowOff>9525</xdr:rowOff>
        </xdr:from>
        <xdr:to>
          <xdr:col>10</xdr:col>
          <xdr:colOff>666750</xdr:colOff>
          <xdr:row>12</xdr:row>
          <xdr:rowOff>133350</xdr:rowOff>
        </xdr:to>
        <xdr:sp macro="" textlink="">
          <xdr:nvSpPr>
            <xdr:cNvPr id="2" name="Button 4" hidden="1">
              <a:extLst>
                <a:ext uri="{63B3BB69-23CF-44E3-9099-C40C66FF867C}">
                  <a14:compatExt spid="_x0000_s625668"/>
                </a:ext>
                <a:ext uri="{FF2B5EF4-FFF2-40B4-BE49-F238E27FC236}">
                  <a16:creationId xmlns:a16="http://schemas.microsoft.com/office/drawing/2014/main" id="{00000000-0008-0000-0800-0000020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de-DE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UTM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47625</xdr:colOff>
          <xdr:row>13</xdr:row>
          <xdr:rowOff>0</xdr:rowOff>
        </xdr:from>
        <xdr:to>
          <xdr:col>10</xdr:col>
          <xdr:colOff>666750</xdr:colOff>
          <xdr:row>14</xdr:row>
          <xdr:rowOff>123825</xdr:rowOff>
        </xdr:to>
        <xdr:sp macro="" textlink="">
          <xdr:nvSpPr>
            <xdr:cNvPr id="625669" name="Button 5" hidden="1">
              <a:extLst>
                <a:ext uri="{63B3BB69-23CF-44E3-9099-C40C66FF867C}">
                  <a14:compatExt spid="_x0000_s625669"/>
                </a:ext>
                <a:ext uri="{FF2B5EF4-FFF2-40B4-BE49-F238E27FC236}">
                  <a16:creationId xmlns:a16="http://schemas.microsoft.com/office/drawing/2014/main" id="{00000000-0008-0000-0800-0000058C09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de-DE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Clear GPS</a:t>
              </a:r>
            </a:p>
          </xdr:txBody>
        </xdr:sp>
        <xdr:clientData fPrintsWithSheet="0"/>
      </xdr:twoCellAnchor>
    </mc:Choice>
    <mc:Fallback/>
  </mc:AlternateContent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47625</xdr:colOff>
      <xdr:row>14</xdr:row>
      <xdr:rowOff>19050</xdr:rowOff>
    </xdr:from>
    <xdr:to>
      <xdr:col>9</xdr:col>
      <xdr:colOff>304800</xdr:colOff>
      <xdr:row>33</xdr:row>
      <xdr:rowOff>104775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190500</xdr:colOff>
          <xdr:row>2</xdr:row>
          <xdr:rowOff>9525</xdr:rowOff>
        </xdr:from>
        <xdr:to>
          <xdr:col>9</xdr:col>
          <xdr:colOff>85725</xdr:colOff>
          <xdr:row>2</xdr:row>
          <xdr:rowOff>219075</xdr:rowOff>
        </xdr:to>
        <xdr:sp macro="" textlink="">
          <xdr:nvSpPr>
            <xdr:cNvPr id="636929" name="Button 1" hidden="1">
              <a:extLst>
                <a:ext uri="{63B3BB69-23CF-44E3-9099-C40C66FF867C}">
                  <a14:compatExt spid="_x0000_s636929"/>
                </a:ext>
                <a:ext uri="{FF2B5EF4-FFF2-40B4-BE49-F238E27FC236}">
                  <a16:creationId xmlns:a16="http://schemas.microsoft.com/office/drawing/2014/main" id="{00000000-0008-0000-0900-000001B809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de-DE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read data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</xdr:colOff>
          <xdr:row>9</xdr:row>
          <xdr:rowOff>19050</xdr:rowOff>
        </xdr:from>
        <xdr:to>
          <xdr:col>10</xdr:col>
          <xdr:colOff>638175</xdr:colOff>
          <xdr:row>11</xdr:row>
          <xdr:rowOff>0</xdr:rowOff>
        </xdr:to>
        <xdr:sp macro="" textlink="">
          <xdr:nvSpPr>
            <xdr:cNvPr id="636930" name="Button 2" hidden="1">
              <a:extLst>
                <a:ext uri="{63B3BB69-23CF-44E3-9099-C40C66FF867C}">
                  <a14:compatExt spid="_x0000_s636930"/>
                </a:ext>
                <a:ext uri="{FF2B5EF4-FFF2-40B4-BE49-F238E27FC236}">
                  <a16:creationId xmlns:a16="http://schemas.microsoft.com/office/drawing/2014/main" id="{00000000-0008-0000-0900-000002B809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de-DE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GPS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</xdr:colOff>
          <xdr:row>11</xdr:row>
          <xdr:rowOff>9525</xdr:rowOff>
        </xdr:from>
        <xdr:to>
          <xdr:col>10</xdr:col>
          <xdr:colOff>638175</xdr:colOff>
          <xdr:row>12</xdr:row>
          <xdr:rowOff>133350</xdr:rowOff>
        </xdr:to>
        <xdr:sp macro="" textlink="">
          <xdr:nvSpPr>
            <xdr:cNvPr id="636931" name="Button 3" hidden="1">
              <a:extLst>
                <a:ext uri="{63B3BB69-23CF-44E3-9099-C40C66FF867C}">
                  <a14:compatExt spid="_x0000_s636931"/>
                </a:ext>
                <a:ext uri="{FF2B5EF4-FFF2-40B4-BE49-F238E27FC236}">
                  <a16:creationId xmlns:a16="http://schemas.microsoft.com/office/drawing/2014/main" id="{00000000-0008-0000-0900-000003B809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de-DE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UTM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</xdr:colOff>
          <xdr:row>13</xdr:row>
          <xdr:rowOff>0</xdr:rowOff>
        </xdr:from>
        <xdr:to>
          <xdr:col>10</xdr:col>
          <xdr:colOff>638175</xdr:colOff>
          <xdr:row>14</xdr:row>
          <xdr:rowOff>123825</xdr:rowOff>
        </xdr:to>
        <xdr:sp macro="" textlink="">
          <xdr:nvSpPr>
            <xdr:cNvPr id="636932" name="Button 4" hidden="1">
              <a:extLst>
                <a:ext uri="{63B3BB69-23CF-44E3-9099-C40C66FF867C}">
                  <a14:compatExt spid="_x0000_s636932"/>
                </a:ext>
                <a:ext uri="{FF2B5EF4-FFF2-40B4-BE49-F238E27FC236}">
                  <a16:creationId xmlns:a16="http://schemas.microsoft.com/office/drawing/2014/main" id="{00000000-0008-0000-0900-000004B809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de-DE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Clear GPS</a:t>
              </a:r>
            </a:p>
          </xdr:txBody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0.vml"/><Relationship Id="rId7" Type="http://schemas.openxmlformats.org/officeDocument/2006/relationships/ctrlProp" Target="../ctrlProps/ctrlProp33.x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Relationship Id="rId6" Type="http://schemas.openxmlformats.org/officeDocument/2006/relationships/ctrlProp" Target="../ctrlProps/ctrlProp32.xml"/><Relationship Id="rId5" Type="http://schemas.openxmlformats.org/officeDocument/2006/relationships/ctrlProp" Target="../ctrlProps/ctrlProp31.xml"/><Relationship Id="rId4" Type="http://schemas.openxmlformats.org/officeDocument/2006/relationships/ctrlProp" Target="../ctrlProps/ctrlProp30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1.vml"/><Relationship Id="rId7" Type="http://schemas.openxmlformats.org/officeDocument/2006/relationships/ctrlProp" Target="../ctrlProps/ctrlProp37.x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Relationship Id="rId6" Type="http://schemas.openxmlformats.org/officeDocument/2006/relationships/ctrlProp" Target="../ctrlProps/ctrlProp36.xml"/><Relationship Id="rId5" Type="http://schemas.openxmlformats.org/officeDocument/2006/relationships/ctrlProp" Target="../ctrlProps/ctrlProp35.xml"/><Relationship Id="rId4" Type="http://schemas.openxmlformats.org/officeDocument/2006/relationships/ctrlProp" Target="../ctrlProps/ctrlProp34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2.v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Relationship Id="rId4" Type="http://schemas.openxmlformats.org/officeDocument/2006/relationships/ctrlProp" Target="../ctrlProps/ctrlProp38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3.vml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3.bin"/><Relationship Id="rId4" Type="http://schemas.openxmlformats.org/officeDocument/2006/relationships/ctrlProp" Target="../ctrlProps/ctrlProp39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7" Type="http://schemas.openxmlformats.org/officeDocument/2006/relationships/ctrlProp" Target="../ctrlProps/ctrlProp5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6" Type="http://schemas.openxmlformats.org/officeDocument/2006/relationships/ctrlProp" Target="../ctrlProps/ctrlProp4.xml"/><Relationship Id="rId5" Type="http://schemas.openxmlformats.org/officeDocument/2006/relationships/ctrlProp" Target="../ctrlProps/ctrlProp3.xml"/><Relationship Id="rId4" Type="http://schemas.openxmlformats.org/officeDocument/2006/relationships/ctrlProp" Target="../ctrlProps/ctrlProp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7" Type="http://schemas.openxmlformats.org/officeDocument/2006/relationships/ctrlProp" Target="../ctrlProps/ctrlProp9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Relationship Id="rId6" Type="http://schemas.openxmlformats.org/officeDocument/2006/relationships/ctrlProp" Target="../ctrlProps/ctrlProp8.xml"/><Relationship Id="rId5" Type="http://schemas.openxmlformats.org/officeDocument/2006/relationships/ctrlProp" Target="../ctrlProps/ctrlProp7.xml"/><Relationship Id="rId4" Type="http://schemas.openxmlformats.org/officeDocument/2006/relationships/ctrlProp" Target="../ctrlProps/ctrlProp6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7" Type="http://schemas.openxmlformats.org/officeDocument/2006/relationships/ctrlProp" Target="../ctrlProps/ctrlProp13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12.xml"/><Relationship Id="rId5" Type="http://schemas.openxmlformats.org/officeDocument/2006/relationships/ctrlProp" Target="../ctrlProps/ctrlProp11.xml"/><Relationship Id="rId4" Type="http://schemas.openxmlformats.org/officeDocument/2006/relationships/ctrlProp" Target="../ctrlProps/ctrlProp10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7" Type="http://schemas.openxmlformats.org/officeDocument/2006/relationships/ctrlProp" Target="../ctrlProps/ctrlProp17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Relationship Id="rId6" Type="http://schemas.openxmlformats.org/officeDocument/2006/relationships/ctrlProp" Target="../ctrlProps/ctrlProp16.xml"/><Relationship Id="rId5" Type="http://schemas.openxmlformats.org/officeDocument/2006/relationships/ctrlProp" Target="../ctrlProps/ctrlProp15.xml"/><Relationship Id="rId4" Type="http://schemas.openxmlformats.org/officeDocument/2006/relationships/ctrlProp" Target="../ctrlProps/ctrlProp14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7" Type="http://schemas.openxmlformats.org/officeDocument/2006/relationships/ctrlProp" Target="../ctrlProps/ctrlProp21.x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Relationship Id="rId6" Type="http://schemas.openxmlformats.org/officeDocument/2006/relationships/ctrlProp" Target="../ctrlProps/ctrlProp20.xml"/><Relationship Id="rId5" Type="http://schemas.openxmlformats.org/officeDocument/2006/relationships/ctrlProp" Target="../ctrlProps/ctrlProp19.xml"/><Relationship Id="rId4" Type="http://schemas.openxmlformats.org/officeDocument/2006/relationships/ctrlProp" Target="../ctrlProps/ctrlProp18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7" Type="http://schemas.openxmlformats.org/officeDocument/2006/relationships/ctrlProp" Target="../ctrlProps/ctrlProp25.x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Relationship Id="rId6" Type="http://schemas.openxmlformats.org/officeDocument/2006/relationships/ctrlProp" Target="../ctrlProps/ctrlProp24.xml"/><Relationship Id="rId5" Type="http://schemas.openxmlformats.org/officeDocument/2006/relationships/ctrlProp" Target="../ctrlProps/ctrlProp23.xml"/><Relationship Id="rId4" Type="http://schemas.openxmlformats.org/officeDocument/2006/relationships/ctrlProp" Target="../ctrlProps/ctrlProp2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7" Type="http://schemas.openxmlformats.org/officeDocument/2006/relationships/ctrlProp" Target="../ctrlProps/ctrlProp29.x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Relationship Id="rId6" Type="http://schemas.openxmlformats.org/officeDocument/2006/relationships/ctrlProp" Target="../ctrlProps/ctrlProp28.xml"/><Relationship Id="rId5" Type="http://schemas.openxmlformats.org/officeDocument/2006/relationships/ctrlProp" Target="../ctrlProps/ctrlProp27.xml"/><Relationship Id="rId4" Type="http://schemas.openxmlformats.org/officeDocument/2006/relationships/ctrlProp" Target="../ctrlProps/ctrlProp2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7EC443-9989-4A33-A959-24773496F656}">
  <sheetPr codeName="Tabelle5"/>
  <dimension ref="A1:D212"/>
  <sheetViews>
    <sheetView zoomScaleNormal="100" workbookViewId="0"/>
  </sheetViews>
  <sheetFormatPr baseColWidth="10" defaultRowHeight="15" x14ac:dyDescent="0.25"/>
  <cols>
    <col min="1" max="4" width="32.42578125" style="246" customWidth="1"/>
    <col min="5" max="16384" width="11.42578125" style="246"/>
  </cols>
  <sheetData>
    <row r="1" spans="1:4" x14ac:dyDescent="0.25">
      <c r="A1" s="246" t="s">
        <v>441</v>
      </c>
    </row>
    <row r="2" spans="1:4" x14ac:dyDescent="0.25">
      <c r="A2" s="246" t="s">
        <v>442</v>
      </c>
      <c r="B2" s="246" t="s">
        <v>443</v>
      </c>
      <c r="C2" s="246" t="s">
        <v>444</v>
      </c>
      <c r="D2" s="246" t="s">
        <v>445</v>
      </c>
    </row>
    <row r="3" spans="1:4" x14ac:dyDescent="0.25">
      <c r="A3" s="246">
        <v>0</v>
      </c>
      <c r="B3" s="246">
        <v>1</v>
      </c>
      <c r="C3" s="246">
        <v>2</v>
      </c>
      <c r="D3" s="246">
        <v>3</v>
      </c>
    </row>
    <row r="4" spans="1:4" x14ac:dyDescent="0.25">
      <c r="A4" s="246" t="s">
        <v>446</v>
      </c>
      <c r="B4" s="246" t="s">
        <v>447</v>
      </c>
      <c r="C4" s="246" t="s">
        <v>448</v>
      </c>
      <c r="D4" s="246" t="s">
        <v>449</v>
      </c>
    </row>
    <row r="5" spans="1:4" x14ac:dyDescent="0.25">
      <c r="A5" s="246" t="s">
        <v>450</v>
      </c>
      <c r="B5" s="246" t="s">
        <v>451</v>
      </c>
      <c r="C5" s="246" t="s">
        <v>452</v>
      </c>
      <c r="D5" s="246" t="s">
        <v>453</v>
      </c>
    </row>
    <row r="6" spans="1:4" x14ac:dyDescent="0.25">
      <c r="A6" s="246" t="s">
        <v>454</v>
      </c>
      <c r="B6" s="246" t="s">
        <v>455</v>
      </c>
      <c r="C6" s="246" t="s">
        <v>456</v>
      </c>
      <c r="D6" s="246" t="s">
        <v>411</v>
      </c>
    </row>
    <row r="7" spans="1:4" x14ac:dyDescent="0.25">
      <c r="A7" s="246" t="s">
        <v>457</v>
      </c>
      <c r="B7" s="246" t="s">
        <v>458</v>
      </c>
      <c r="C7" s="246" t="s">
        <v>459</v>
      </c>
      <c r="D7" s="246" t="s">
        <v>460</v>
      </c>
    </row>
    <row r="8" spans="1:4" x14ac:dyDescent="0.25">
      <c r="A8" s="246" t="s">
        <v>461</v>
      </c>
      <c r="B8" s="246" t="s">
        <v>462</v>
      </c>
      <c r="C8" s="246" t="s">
        <v>463</v>
      </c>
      <c r="D8" s="246" t="s">
        <v>464</v>
      </c>
    </row>
    <row r="9" spans="1:4" x14ac:dyDescent="0.25">
      <c r="A9" s="246" t="s">
        <v>465</v>
      </c>
      <c r="B9" s="246" t="s">
        <v>466</v>
      </c>
      <c r="C9" s="246" t="s">
        <v>467</v>
      </c>
      <c r="D9" s="246" t="s">
        <v>468</v>
      </c>
    </row>
    <row r="10" spans="1:4" ht="63.75" customHeight="1" x14ac:dyDescent="0.25">
      <c r="A10" s="247" t="s">
        <v>469</v>
      </c>
      <c r="B10" s="247" t="s">
        <v>470</v>
      </c>
      <c r="C10" s="247" t="s">
        <v>471</v>
      </c>
      <c r="D10" s="247" t="s">
        <v>472</v>
      </c>
    </row>
    <row r="11" spans="1:4" x14ac:dyDescent="0.25">
      <c r="A11" s="246" t="s">
        <v>304</v>
      </c>
      <c r="B11" s="246" t="s">
        <v>473</v>
      </c>
      <c r="C11" s="246" t="s">
        <v>474</v>
      </c>
      <c r="D11" s="247" t="s">
        <v>475</v>
      </c>
    </row>
    <row r="12" spans="1:4" x14ac:dyDescent="0.25">
      <c r="A12" s="246" t="s">
        <v>476</v>
      </c>
      <c r="B12" s="246" t="s">
        <v>477</v>
      </c>
      <c r="C12" s="246" t="s">
        <v>478</v>
      </c>
      <c r="D12" s="246" t="s">
        <v>479</v>
      </c>
    </row>
    <row r="13" spans="1:4" x14ac:dyDescent="0.25">
      <c r="A13" s="246" t="s">
        <v>480</v>
      </c>
      <c r="B13" s="246" t="s">
        <v>481</v>
      </c>
      <c r="C13" s="246" t="s">
        <v>482</v>
      </c>
      <c r="D13" s="246" t="s">
        <v>16</v>
      </c>
    </row>
    <row r="14" spans="1:4" x14ac:dyDescent="0.25">
      <c r="A14" s="246" t="s">
        <v>483</v>
      </c>
      <c r="B14" s="246" t="s">
        <v>484</v>
      </c>
      <c r="C14" s="246" t="s">
        <v>485</v>
      </c>
      <c r="D14" s="246" t="s">
        <v>1</v>
      </c>
    </row>
    <row r="15" spans="1:4" x14ac:dyDescent="0.25">
      <c r="A15" s="246" t="s">
        <v>303</v>
      </c>
      <c r="B15" s="246" t="s">
        <v>146</v>
      </c>
      <c r="C15" s="246" t="s">
        <v>333</v>
      </c>
      <c r="D15" s="246" t="s">
        <v>258</v>
      </c>
    </row>
    <row r="16" spans="1:4" x14ac:dyDescent="0.25">
      <c r="A16" s="246" t="s">
        <v>486</v>
      </c>
      <c r="B16" s="246" t="s">
        <v>487</v>
      </c>
      <c r="C16" s="246" t="s">
        <v>488</v>
      </c>
      <c r="D16" s="246" t="s">
        <v>489</v>
      </c>
    </row>
    <row r="17" spans="1:4" x14ac:dyDescent="0.25">
      <c r="A17" s="246" t="s">
        <v>490</v>
      </c>
      <c r="B17" s="246" t="s">
        <v>491</v>
      </c>
      <c r="C17" s="246" t="s">
        <v>492</v>
      </c>
      <c r="D17" s="246" t="s">
        <v>2</v>
      </c>
    </row>
    <row r="18" spans="1:4" x14ac:dyDescent="0.25">
      <c r="A18" s="246" t="s">
        <v>493</v>
      </c>
      <c r="B18" s="246" t="s">
        <v>494</v>
      </c>
      <c r="C18" s="246" t="s">
        <v>495</v>
      </c>
      <c r="D18" s="246" t="s">
        <v>496</v>
      </c>
    </row>
    <row r="19" spans="1:4" x14ac:dyDescent="0.25">
      <c r="A19" s="246" t="s">
        <v>497</v>
      </c>
      <c r="B19" s="246" t="s">
        <v>498</v>
      </c>
      <c r="C19" s="246" t="s">
        <v>499</v>
      </c>
      <c r="D19" s="246" t="s">
        <v>500</v>
      </c>
    </row>
    <row r="20" spans="1:4" x14ac:dyDescent="0.25">
      <c r="A20" s="246" t="s">
        <v>501</v>
      </c>
      <c r="B20" s="246" t="s">
        <v>502</v>
      </c>
      <c r="C20" s="246" t="s">
        <v>503</v>
      </c>
      <c r="D20" s="246" t="s">
        <v>504</v>
      </c>
    </row>
    <row r="21" spans="1:4" x14ac:dyDescent="0.25">
      <c r="A21" s="246" t="s">
        <v>505</v>
      </c>
      <c r="B21" s="246" t="s">
        <v>506</v>
      </c>
      <c r="C21" s="246" t="s">
        <v>507</v>
      </c>
      <c r="D21" s="246" t="s">
        <v>508</v>
      </c>
    </row>
    <row r="22" spans="1:4" x14ac:dyDescent="0.25">
      <c r="A22" s="246" t="s">
        <v>509</v>
      </c>
      <c r="B22" s="246" t="s">
        <v>510</v>
      </c>
      <c r="C22" s="246" t="s">
        <v>511</v>
      </c>
      <c r="D22" s="246" t="s">
        <v>512</v>
      </c>
    </row>
    <row r="23" spans="1:4" x14ac:dyDescent="0.25">
      <c r="A23" s="246" t="s">
        <v>305</v>
      </c>
      <c r="B23" s="246" t="s">
        <v>513</v>
      </c>
      <c r="C23" s="246" t="s">
        <v>514</v>
      </c>
      <c r="D23" s="246" t="s">
        <v>260</v>
      </c>
    </row>
    <row r="24" spans="1:4" x14ac:dyDescent="0.25">
      <c r="A24" s="246" t="s">
        <v>515</v>
      </c>
      <c r="B24" s="246" t="s">
        <v>516</v>
      </c>
      <c r="C24" s="246" t="s">
        <v>517</v>
      </c>
      <c r="D24" s="246" t="s">
        <v>518</v>
      </c>
    </row>
    <row r="25" spans="1:4" x14ac:dyDescent="0.25">
      <c r="A25" s="246" t="s">
        <v>519</v>
      </c>
      <c r="B25" s="246" t="s">
        <v>520</v>
      </c>
      <c r="C25" s="246" t="s">
        <v>521</v>
      </c>
      <c r="D25" s="246" t="s">
        <v>522</v>
      </c>
    </row>
    <row r="26" spans="1:4" x14ac:dyDescent="0.25">
      <c r="A26" s="246" t="s">
        <v>523</v>
      </c>
      <c r="B26" s="246" t="s">
        <v>524</v>
      </c>
      <c r="C26" s="246" t="s">
        <v>524</v>
      </c>
      <c r="D26" s="246" t="s">
        <v>525</v>
      </c>
    </row>
    <row r="27" spans="1:4" x14ac:dyDescent="0.25">
      <c r="A27" s="246" t="s">
        <v>526</v>
      </c>
      <c r="B27" s="246" t="s">
        <v>156</v>
      </c>
      <c r="C27" s="246" t="s">
        <v>527</v>
      </c>
      <c r="D27" s="246" t="s">
        <v>528</v>
      </c>
    </row>
    <row r="28" spans="1:4" x14ac:dyDescent="0.25">
      <c r="A28" s="246" t="s">
        <v>529</v>
      </c>
      <c r="B28" s="246" t="s">
        <v>158</v>
      </c>
      <c r="C28" s="246" t="s">
        <v>530</v>
      </c>
      <c r="D28" s="246" t="s">
        <v>531</v>
      </c>
    </row>
    <row r="29" spans="1:4" x14ac:dyDescent="0.25">
      <c r="A29" s="246" t="s">
        <v>532</v>
      </c>
      <c r="B29" s="246" t="s">
        <v>533</v>
      </c>
      <c r="C29" s="246" t="s">
        <v>534</v>
      </c>
      <c r="D29" s="246" t="s">
        <v>535</v>
      </c>
    </row>
    <row r="30" spans="1:4" x14ac:dyDescent="0.25">
      <c r="A30" s="246" t="s">
        <v>307</v>
      </c>
      <c r="B30" s="246" t="s">
        <v>148</v>
      </c>
      <c r="C30" s="246" t="s">
        <v>337</v>
      </c>
      <c r="D30" s="246" t="s">
        <v>262</v>
      </c>
    </row>
    <row r="31" spans="1:4" x14ac:dyDescent="0.25">
      <c r="A31" s="246" t="s">
        <v>78</v>
      </c>
      <c r="B31" s="246" t="s">
        <v>78</v>
      </c>
      <c r="C31" s="246" t="s">
        <v>78</v>
      </c>
      <c r="D31" s="246" t="s">
        <v>78</v>
      </c>
    </row>
    <row r="32" spans="1:4" x14ac:dyDescent="0.25">
      <c r="A32" s="246" t="s">
        <v>79</v>
      </c>
      <c r="B32" s="246" t="s">
        <v>79</v>
      </c>
      <c r="C32" s="246" t="s">
        <v>79</v>
      </c>
      <c r="D32" s="246" t="s">
        <v>79</v>
      </c>
    </row>
    <row r="33" spans="1:4" x14ac:dyDescent="0.25">
      <c r="A33" s="246" t="s">
        <v>536</v>
      </c>
      <c r="B33" s="246" t="s">
        <v>537</v>
      </c>
      <c r="C33" s="246" t="s">
        <v>538</v>
      </c>
      <c r="D33" s="246" t="s">
        <v>254</v>
      </c>
    </row>
    <row r="34" spans="1:4" x14ac:dyDescent="0.25">
      <c r="A34" s="246" t="s">
        <v>539</v>
      </c>
      <c r="B34" s="246" t="s">
        <v>540</v>
      </c>
      <c r="C34" s="246" t="s">
        <v>541</v>
      </c>
      <c r="D34" s="246" t="s">
        <v>255</v>
      </c>
    </row>
    <row r="35" spans="1:4" x14ac:dyDescent="0.25">
      <c r="A35" s="246" t="s">
        <v>542</v>
      </c>
      <c r="B35" s="246" t="s">
        <v>543</v>
      </c>
      <c r="C35" s="246" t="s">
        <v>544</v>
      </c>
      <c r="D35" s="246" t="s">
        <v>256</v>
      </c>
    </row>
    <row r="36" spans="1:4" x14ac:dyDescent="0.25">
      <c r="A36" s="246" t="s">
        <v>545</v>
      </c>
      <c r="B36" s="246" t="s">
        <v>546</v>
      </c>
      <c r="C36" s="246" t="s">
        <v>547</v>
      </c>
      <c r="D36" s="246" t="s">
        <v>286</v>
      </c>
    </row>
    <row r="37" spans="1:4" x14ac:dyDescent="0.25">
      <c r="A37" s="246" t="s">
        <v>548</v>
      </c>
      <c r="B37" s="246" t="s">
        <v>549</v>
      </c>
      <c r="C37" s="246" t="s">
        <v>550</v>
      </c>
      <c r="D37" s="246" t="s">
        <v>285</v>
      </c>
    </row>
    <row r="38" spans="1:4" x14ac:dyDescent="0.25">
      <c r="A38" s="246" t="s">
        <v>551</v>
      </c>
      <c r="B38" s="246" t="s">
        <v>552</v>
      </c>
      <c r="C38" s="246" t="s">
        <v>553</v>
      </c>
      <c r="D38" s="246" t="s">
        <v>554</v>
      </c>
    </row>
    <row r="39" spans="1:4" x14ac:dyDescent="0.25">
      <c r="A39" s="246" t="s">
        <v>555</v>
      </c>
      <c r="B39" s="246" t="s">
        <v>556</v>
      </c>
      <c r="C39" s="246" t="s">
        <v>557</v>
      </c>
      <c r="D39" s="246" t="s">
        <v>558</v>
      </c>
    </row>
    <row r="40" spans="1:4" x14ac:dyDescent="0.25">
      <c r="A40" s="246" t="s">
        <v>559</v>
      </c>
      <c r="B40" s="246" t="s">
        <v>560</v>
      </c>
      <c r="C40" s="246" t="s">
        <v>561</v>
      </c>
      <c r="D40" s="246" t="s">
        <v>562</v>
      </c>
    </row>
    <row r="41" spans="1:4" x14ac:dyDescent="0.25">
      <c r="A41" s="246" t="s">
        <v>374</v>
      </c>
      <c r="B41" s="246" t="s">
        <v>563</v>
      </c>
      <c r="C41" s="246" t="s">
        <v>564</v>
      </c>
      <c r="D41" s="246" t="s">
        <v>0</v>
      </c>
    </row>
    <row r="42" spans="1:4" x14ac:dyDescent="0.25">
      <c r="A42" s="246" t="s">
        <v>565</v>
      </c>
      <c r="B42" s="246" t="s">
        <v>565</v>
      </c>
      <c r="C42" s="246" t="s">
        <v>565</v>
      </c>
      <c r="D42" s="246" t="s">
        <v>565</v>
      </c>
    </row>
    <row r="43" spans="1:4" x14ac:dyDescent="0.25">
      <c r="A43" s="246" t="s">
        <v>566</v>
      </c>
      <c r="B43" s="246" t="s">
        <v>566</v>
      </c>
      <c r="C43" s="246" t="s">
        <v>566</v>
      </c>
      <c r="D43" s="246" t="s">
        <v>566</v>
      </c>
    </row>
    <row r="44" spans="1:4" x14ac:dyDescent="0.25">
      <c r="A44" s="246" t="s">
        <v>568</v>
      </c>
      <c r="B44" s="246" t="s">
        <v>567</v>
      </c>
      <c r="C44" s="246" t="s">
        <v>568</v>
      </c>
      <c r="D44" s="246" t="s">
        <v>568</v>
      </c>
    </row>
    <row r="45" spans="1:4" x14ac:dyDescent="0.25">
      <c r="A45" s="246" t="s">
        <v>569</v>
      </c>
      <c r="B45" s="246" t="s">
        <v>570</v>
      </c>
      <c r="C45" s="246" t="s">
        <v>571</v>
      </c>
      <c r="D45" s="246" t="s">
        <v>572</v>
      </c>
    </row>
    <row r="46" spans="1:4" x14ac:dyDescent="0.25">
      <c r="A46" s="246" t="s">
        <v>573</v>
      </c>
      <c r="B46" s="246" t="s">
        <v>574</v>
      </c>
      <c r="C46" s="246" t="s">
        <v>575</v>
      </c>
      <c r="D46" s="246" t="s">
        <v>576</v>
      </c>
    </row>
    <row r="47" spans="1:4" x14ac:dyDescent="0.25">
      <c r="A47" s="246" t="s">
        <v>577</v>
      </c>
      <c r="B47" s="246" t="s">
        <v>577</v>
      </c>
      <c r="C47" s="246" t="s">
        <v>577</v>
      </c>
      <c r="D47" s="246" t="s">
        <v>577</v>
      </c>
    </row>
    <row r="48" spans="1:4" x14ac:dyDescent="0.25">
      <c r="A48" s="246" t="s">
        <v>367</v>
      </c>
      <c r="B48" s="246" t="s">
        <v>578</v>
      </c>
      <c r="C48" s="246" t="s">
        <v>579</v>
      </c>
      <c r="D48" s="246" t="s">
        <v>580</v>
      </c>
    </row>
    <row r="49" spans="1:4" x14ac:dyDescent="0.25">
      <c r="A49" s="246" t="s">
        <v>581</v>
      </c>
      <c r="B49" s="246" t="s">
        <v>582</v>
      </c>
      <c r="C49" s="246" t="s">
        <v>583</v>
      </c>
      <c r="D49" s="246" t="s">
        <v>584</v>
      </c>
    </row>
    <row r="50" spans="1:4" x14ac:dyDescent="0.25">
      <c r="A50" s="246" t="s">
        <v>585</v>
      </c>
      <c r="B50" s="246" t="s">
        <v>586</v>
      </c>
      <c r="C50" s="246" t="s">
        <v>587</v>
      </c>
      <c r="D50" s="246" t="s">
        <v>588</v>
      </c>
    </row>
    <row r="51" spans="1:4" ht="30" x14ac:dyDescent="0.25">
      <c r="A51" s="246" t="s">
        <v>589</v>
      </c>
      <c r="B51" s="246" t="s">
        <v>589</v>
      </c>
      <c r="C51" s="246" t="s">
        <v>589</v>
      </c>
      <c r="D51" s="247" t="s">
        <v>589</v>
      </c>
    </row>
    <row r="52" spans="1:4" ht="30" x14ac:dyDescent="0.25">
      <c r="A52" s="246" t="s">
        <v>590</v>
      </c>
      <c r="B52" s="246" t="s">
        <v>590</v>
      </c>
      <c r="C52" s="246" t="s">
        <v>590</v>
      </c>
      <c r="D52" s="247" t="s">
        <v>590</v>
      </c>
    </row>
    <row r="53" spans="1:4" x14ac:dyDescent="0.25">
      <c r="A53" s="246" t="s">
        <v>863</v>
      </c>
      <c r="B53" s="246" t="s">
        <v>20</v>
      </c>
      <c r="C53" s="246" t="s">
        <v>20</v>
      </c>
      <c r="D53" s="247" t="s">
        <v>20</v>
      </c>
    </row>
    <row r="54" spans="1:4" ht="30" x14ac:dyDescent="0.25">
      <c r="A54" s="246" t="s">
        <v>591</v>
      </c>
      <c r="B54" s="246" t="s">
        <v>591</v>
      </c>
      <c r="C54" s="246" t="s">
        <v>591</v>
      </c>
      <c r="D54" s="247" t="s">
        <v>591</v>
      </c>
    </row>
    <row r="55" spans="1:4" x14ac:dyDescent="0.25">
      <c r="A55" s="246" t="s">
        <v>864</v>
      </c>
      <c r="B55" s="246" t="s">
        <v>592</v>
      </c>
      <c r="C55" s="246" t="s">
        <v>592</v>
      </c>
      <c r="D55" s="247" t="s">
        <v>592</v>
      </c>
    </row>
    <row r="56" spans="1:4" x14ac:dyDescent="0.25">
      <c r="A56" s="246" t="s">
        <v>593</v>
      </c>
      <c r="B56" s="246" t="s">
        <v>594</v>
      </c>
      <c r="C56" s="246" t="s">
        <v>595</v>
      </c>
      <c r="D56" s="247" t="s">
        <v>596</v>
      </c>
    </row>
    <row r="57" spans="1:4" x14ac:dyDescent="0.25">
      <c r="A57" s="246" t="s">
        <v>357</v>
      </c>
      <c r="B57" s="246" t="s">
        <v>3</v>
      </c>
      <c r="C57" s="246" t="s">
        <v>597</v>
      </c>
      <c r="D57" s="246" t="s">
        <v>3</v>
      </c>
    </row>
    <row r="58" spans="1:4" x14ac:dyDescent="0.25">
      <c r="A58" s="246" t="s">
        <v>309</v>
      </c>
      <c r="B58" s="246" t="s">
        <v>145</v>
      </c>
      <c r="C58" s="246" t="s">
        <v>339</v>
      </c>
      <c r="D58" s="246" t="s">
        <v>598</v>
      </c>
    </row>
    <row r="59" spans="1:4" x14ac:dyDescent="0.25">
      <c r="A59" s="246" t="s">
        <v>599</v>
      </c>
      <c r="B59" s="246" t="s">
        <v>600</v>
      </c>
      <c r="C59" s="246" t="s">
        <v>601</v>
      </c>
      <c r="D59" s="246" t="s">
        <v>602</v>
      </c>
    </row>
    <row r="60" spans="1:4" x14ac:dyDescent="0.25">
      <c r="B60" s="246" t="s">
        <v>603</v>
      </c>
      <c r="C60" s="246" t="s">
        <v>604</v>
      </c>
      <c r="D60" s="246" t="s">
        <v>605</v>
      </c>
    </row>
    <row r="61" spans="1:4" x14ac:dyDescent="0.25">
      <c r="B61" s="246" t="s">
        <v>606</v>
      </c>
      <c r="C61" s="246" t="s">
        <v>607</v>
      </c>
      <c r="D61" s="246" t="s">
        <v>608</v>
      </c>
    </row>
    <row r="62" spans="1:4" x14ac:dyDescent="0.25">
      <c r="A62" s="246" t="s">
        <v>609</v>
      </c>
      <c r="B62" s="246" t="s">
        <v>610</v>
      </c>
      <c r="C62" s="246" t="s">
        <v>611</v>
      </c>
      <c r="D62" s="246" t="s">
        <v>612</v>
      </c>
    </row>
    <row r="63" spans="1:4" x14ac:dyDescent="0.25">
      <c r="A63" s="246" t="s">
        <v>51</v>
      </c>
      <c r="B63" s="246" t="s">
        <v>613</v>
      </c>
      <c r="C63" s="246" t="s">
        <v>614</v>
      </c>
      <c r="D63" s="246" t="s">
        <v>234</v>
      </c>
    </row>
    <row r="64" spans="1:4" x14ac:dyDescent="0.25">
      <c r="A64" s="246" t="s">
        <v>615</v>
      </c>
      <c r="B64" s="246" t="s">
        <v>615</v>
      </c>
      <c r="C64" s="246" t="s">
        <v>615</v>
      </c>
      <c r="D64" s="246" t="s">
        <v>615</v>
      </c>
    </row>
    <row r="65" spans="1:4" x14ac:dyDescent="0.25">
      <c r="A65" s="246" t="s">
        <v>616</v>
      </c>
      <c r="B65" s="246" t="s">
        <v>616</v>
      </c>
      <c r="C65" s="246" t="s">
        <v>616</v>
      </c>
      <c r="D65" s="246" t="s">
        <v>616</v>
      </c>
    </row>
    <row r="66" spans="1:4" x14ac:dyDescent="0.25">
      <c r="A66" s="246" t="s">
        <v>619</v>
      </c>
      <c r="B66" s="246" t="s">
        <v>617</v>
      </c>
      <c r="C66" s="246" t="s">
        <v>618</v>
      </c>
      <c r="D66" s="246" t="s">
        <v>619</v>
      </c>
    </row>
    <row r="67" spans="1:4" x14ac:dyDescent="0.25">
      <c r="A67" s="246" t="s">
        <v>620</v>
      </c>
      <c r="B67" s="246" t="s">
        <v>621</v>
      </c>
      <c r="C67" s="246" t="s">
        <v>622</v>
      </c>
      <c r="D67" s="246" t="s">
        <v>623</v>
      </c>
    </row>
    <row r="68" spans="1:4" x14ac:dyDescent="0.25">
      <c r="A68" s="246" t="s">
        <v>624</v>
      </c>
      <c r="B68" s="246" t="s">
        <v>625</v>
      </c>
      <c r="C68" s="246" t="s">
        <v>626</v>
      </c>
      <c r="D68" s="246" t="s">
        <v>627</v>
      </c>
    </row>
    <row r="69" spans="1:4" x14ac:dyDescent="0.25">
      <c r="A69" s="246" t="s">
        <v>865</v>
      </c>
      <c r="B69" s="246" t="s">
        <v>628</v>
      </c>
      <c r="C69" s="246" t="s">
        <v>628</v>
      </c>
      <c r="D69" s="246" t="s">
        <v>628</v>
      </c>
    </row>
    <row r="70" spans="1:4" x14ac:dyDescent="0.25">
      <c r="A70" s="246" t="s">
        <v>629</v>
      </c>
      <c r="B70" s="246" t="s">
        <v>629</v>
      </c>
      <c r="C70" s="246" t="s">
        <v>629</v>
      </c>
      <c r="D70" s="246" t="s">
        <v>629</v>
      </c>
    </row>
    <row r="71" spans="1:4" x14ac:dyDescent="0.25">
      <c r="A71" s="246" t="s">
        <v>630</v>
      </c>
      <c r="B71" s="246" t="s">
        <v>630</v>
      </c>
      <c r="C71" s="246" t="s">
        <v>631</v>
      </c>
      <c r="D71" s="246" t="s">
        <v>631</v>
      </c>
    </row>
    <row r="72" spans="1:4" x14ac:dyDescent="0.25">
      <c r="A72" s="246" t="s">
        <v>632</v>
      </c>
      <c r="B72" s="246" t="s">
        <v>632</v>
      </c>
      <c r="C72" s="246" t="s">
        <v>633</v>
      </c>
      <c r="D72" s="246" t="s">
        <v>633</v>
      </c>
    </row>
    <row r="73" spans="1:4" x14ac:dyDescent="0.25">
      <c r="A73" s="246" t="s">
        <v>634</v>
      </c>
      <c r="B73" s="246" t="s">
        <v>634</v>
      </c>
      <c r="C73" s="246" t="s">
        <v>634</v>
      </c>
      <c r="D73" s="246" t="s">
        <v>634</v>
      </c>
    </row>
    <row r="74" spans="1:4" x14ac:dyDescent="0.25">
      <c r="A74" s="246" t="s">
        <v>635</v>
      </c>
      <c r="B74" s="246" t="s">
        <v>635</v>
      </c>
      <c r="C74" s="246" t="s">
        <v>635</v>
      </c>
      <c r="D74" s="246" t="s">
        <v>635</v>
      </c>
    </row>
    <row r="75" spans="1:4" x14ac:dyDescent="0.25">
      <c r="A75" s="246" t="s">
        <v>636</v>
      </c>
      <c r="B75" s="246" t="s">
        <v>636</v>
      </c>
      <c r="C75" s="246" t="s">
        <v>637</v>
      </c>
      <c r="D75" s="246" t="s">
        <v>637</v>
      </c>
    </row>
    <row r="76" spans="1:4" x14ac:dyDescent="0.25">
      <c r="A76" s="246" t="s">
        <v>638</v>
      </c>
      <c r="B76" s="246" t="s">
        <v>638</v>
      </c>
      <c r="C76" s="246" t="s">
        <v>638</v>
      </c>
      <c r="D76" s="246" t="s">
        <v>638</v>
      </c>
    </row>
    <row r="77" spans="1:4" x14ac:dyDescent="0.25">
      <c r="A77" s="246" t="s">
        <v>639</v>
      </c>
      <c r="B77" s="246" t="s">
        <v>640</v>
      </c>
      <c r="C77" s="246" t="s">
        <v>641</v>
      </c>
      <c r="D77" s="246" t="s">
        <v>642</v>
      </c>
    </row>
    <row r="78" spans="1:4" x14ac:dyDescent="0.25">
      <c r="A78" s="246" t="s">
        <v>643</v>
      </c>
      <c r="B78" s="246" t="s">
        <v>644</v>
      </c>
      <c r="C78" s="246" t="s">
        <v>645</v>
      </c>
      <c r="D78" s="246" t="s">
        <v>646</v>
      </c>
    </row>
    <row r="79" spans="1:4" x14ac:dyDescent="0.25">
      <c r="A79" s="246" t="s">
        <v>866</v>
      </c>
      <c r="B79" s="246" t="s">
        <v>647</v>
      </c>
      <c r="C79" s="246" t="s">
        <v>647</v>
      </c>
      <c r="D79" s="246" t="s">
        <v>647</v>
      </c>
    </row>
    <row r="80" spans="1:4" x14ac:dyDescent="0.25">
      <c r="A80" s="246" t="s">
        <v>648</v>
      </c>
      <c r="B80" s="246" t="s">
        <v>649</v>
      </c>
      <c r="C80" s="246" t="s">
        <v>650</v>
      </c>
      <c r="D80" s="246" t="s">
        <v>651</v>
      </c>
    </row>
    <row r="81" spans="1:4" x14ac:dyDescent="0.25">
      <c r="A81" s="246" t="s">
        <v>652</v>
      </c>
      <c r="B81" s="246" t="s">
        <v>653</v>
      </c>
      <c r="C81" s="246" t="s">
        <v>654</v>
      </c>
      <c r="D81" s="246" t="s">
        <v>655</v>
      </c>
    </row>
    <row r="82" spans="1:4" x14ac:dyDescent="0.25">
      <c r="A82" s="246" t="s">
        <v>656</v>
      </c>
      <c r="B82" s="246" t="s">
        <v>656</v>
      </c>
      <c r="C82" s="246" t="s">
        <v>656</v>
      </c>
      <c r="D82" s="246" t="s">
        <v>656</v>
      </c>
    </row>
    <row r="83" spans="1:4" x14ac:dyDescent="0.25">
      <c r="A83" s="247" t="s">
        <v>657</v>
      </c>
      <c r="B83" s="246" t="s">
        <v>658</v>
      </c>
      <c r="C83" s="246" t="s">
        <v>659</v>
      </c>
      <c r="D83" s="246" t="s">
        <v>401</v>
      </c>
    </row>
    <row r="84" spans="1:4" x14ac:dyDescent="0.25">
      <c r="A84" s="246" t="s">
        <v>660</v>
      </c>
      <c r="B84" s="246" t="s">
        <v>402</v>
      </c>
      <c r="C84" s="246" t="s">
        <v>661</v>
      </c>
      <c r="D84" s="246" t="s">
        <v>402</v>
      </c>
    </row>
    <row r="85" spans="1:4" x14ac:dyDescent="0.25">
      <c r="A85" s="246" t="s">
        <v>307</v>
      </c>
      <c r="B85" s="246" t="s">
        <v>148</v>
      </c>
      <c r="C85" s="246" t="s">
        <v>337</v>
      </c>
      <c r="D85" s="246" t="s">
        <v>662</v>
      </c>
    </row>
    <row r="86" spans="1:4" x14ac:dyDescent="0.25">
      <c r="A86" s="246" t="s">
        <v>663</v>
      </c>
      <c r="B86" s="246" t="s">
        <v>664</v>
      </c>
      <c r="C86" s="246" t="s">
        <v>665</v>
      </c>
      <c r="D86" s="246" t="s">
        <v>403</v>
      </c>
    </row>
    <row r="87" spans="1:4" x14ac:dyDescent="0.25">
      <c r="A87" s="246" t="s">
        <v>309</v>
      </c>
      <c r="B87" s="246" t="s">
        <v>145</v>
      </c>
      <c r="C87" s="246" t="s">
        <v>339</v>
      </c>
      <c r="D87" s="246" t="s">
        <v>404</v>
      </c>
    </row>
    <row r="88" spans="1:4" x14ac:dyDescent="0.25">
      <c r="A88" s="246" t="s">
        <v>666</v>
      </c>
      <c r="B88" s="246" t="s">
        <v>667</v>
      </c>
      <c r="C88" s="246" t="s">
        <v>668</v>
      </c>
      <c r="D88" s="246" t="s">
        <v>424</v>
      </c>
    </row>
    <row r="89" spans="1:4" x14ac:dyDescent="0.25">
      <c r="A89" s="246" t="s">
        <v>671</v>
      </c>
      <c r="B89" s="246" t="s">
        <v>669</v>
      </c>
      <c r="C89" s="246" t="s">
        <v>670</v>
      </c>
      <c r="D89" s="246" t="s">
        <v>671</v>
      </c>
    </row>
    <row r="90" spans="1:4" x14ac:dyDescent="0.25">
      <c r="A90" s="246" t="s">
        <v>674</v>
      </c>
      <c r="B90" s="246" t="s">
        <v>672</v>
      </c>
      <c r="C90" s="246" t="s">
        <v>673</v>
      </c>
      <c r="D90" s="246" t="s">
        <v>674</v>
      </c>
    </row>
    <row r="91" spans="1:4" x14ac:dyDescent="0.25">
      <c r="A91" s="246" t="s">
        <v>675</v>
      </c>
      <c r="B91" s="246" t="s">
        <v>676</v>
      </c>
      <c r="C91" s="246" t="s">
        <v>677</v>
      </c>
      <c r="D91" s="246" t="s">
        <v>419</v>
      </c>
    </row>
    <row r="92" spans="1:4" x14ac:dyDescent="0.25">
      <c r="A92" s="246" t="s">
        <v>678</v>
      </c>
      <c r="B92" s="246" t="s">
        <v>678</v>
      </c>
      <c r="C92" s="246" t="s">
        <v>678</v>
      </c>
      <c r="D92" s="246" t="s">
        <v>678</v>
      </c>
    </row>
    <row r="93" spans="1:4" ht="30" x14ac:dyDescent="0.25">
      <c r="A93" s="247" t="s">
        <v>679</v>
      </c>
      <c r="B93" s="246" t="s">
        <v>680</v>
      </c>
      <c r="C93" s="246" t="s">
        <v>681</v>
      </c>
      <c r="D93" s="247" t="s">
        <v>682</v>
      </c>
    </row>
    <row r="94" spans="1:4" x14ac:dyDescent="0.25">
      <c r="A94" s="246" t="s">
        <v>683</v>
      </c>
      <c r="B94" s="246" t="s">
        <v>684</v>
      </c>
      <c r="C94" s="246" t="s">
        <v>685</v>
      </c>
      <c r="D94" s="246" t="s">
        <v>686</v>
      </c>
    </row>
    <row r="95" spans="1:4" x14ac:dyDescent="0.25">
      <c r="A95" s="246" t="s">
        <v>687</v>
      </c>
      <c r="B95" s="246" t="s">
        <v>405</v>
      </c>
      <c r="C95" s="246" t="s">
        <v>688</v>
      </c>
      <c r="D95" s="246" t="s">
        <v>405</v>
      </c>
    </row>
    <row r="96" spans="1:4" x14ac:dyDescent="0.25">
      <c r="A96" s="246" t="s">
        <v>689</v>
      </c>
      <c r="B96" s="246" t="s">
        <v>690</v>
      </c>
      <c r="C96" s="246" t="s">
        <v>691</v>
      </c>
      <c r="D96" s="246" t="s">
        <v>692</v>
      </c>
    </row>
    <row r="97" spans="1:4" x14ac:dyDescent="0.25">
      <c r="A97" s="246" t="s">
        <v>693</v>
      </c>
      <c r="B97" s="246" t="s">
        <v>694</v>
      </c>
      <c r="C97" s="246" t="s">
        <v>695</v>
      </c>
      <c r="D97" s="246" t="s">
        <v>696</v>
      </c>
    </row>
    <row r="98" spans="1:4" x14ac:dyDescent="0.25">
      <c r="A98" s="246" t="s">
        <v>697</v>
      </c>
      <c r="B98" s="246" t="s">
        <v>406</v>
      </c>
      <c r="C98" s="246" t="s">
        <v>698</v>
      </c>
      <c r="D98" s="246" t="s">
        <v>406</v>
      </c>
    </row>
    <row r="99" spans="1:4" x14ac:dyDescent="0.25">
      <c r="A99" s="246" t="s">
        <v>699</v>
      </c>
      <c r="B99" s="246" t="s">
        <v>700</v>
      </c>
      <c r="C99" s="246" t="s">
        <v>701</v>
      </c>
      <c r="D99" s="246" t="s">
        <v>407</v>
      </c>
    </row>
    <row r="100" spans="1:4" x14ac:dyDescent="0.25">
      <c r="A100" s="246" t="s">
        <v>702</v>
      </c>
      <c r="B100" s="246" t="s">
        <v>703</v>
      </c>
      <c r="C100" s="246" t="s">
        <v>704</v>
      </c>
      <c r="D100" s="246" t="s">
        <v>408</v>
      </c>
    </row>
    <row r="101" spans="1:4" x14ac:dyDescent="0.25">
      <c r="A101" s="246" t="s">
        <v>705</v>
      </c>
      <c r="B101" s="246" t="s">
        <v>705</v>
      </c>
      <c r="C101" s="246" t="s">
        <v>705</v>
      </c>
      <c r="D101" s="246" t="s">
        <v>705</v>
      </c>
    </row>
    <row r="102" spans="1:4" x14ac:dyDescent="0.25">
      <c r="A102" s="246" t="s">
        <v>706</v>
      </c>
      <c r="B102" s="246" t="s">
        <v>706</v>
      </c>
      <c r="C102" s="246" t="s">
        <v>706</v>
      </c>
      <c r="D102" s="246" t="s">
        <v>706</v>
      </c>
    </row>
    <row r="103" spans="1:4" x14ac:dyDescent="0.25">
      <c r="A103" s="246" t="s">
        <v>867</v>
      </c>
      <c r="B103" s="246" t="s">
        <v>707</v>
      </c>
      <c r="C103" s="246" t="s">
        <v>707</v>
      </c>
      <c r="D103" s="246" t="s">
        <v>707</v>
      </c>
    </row>
    <row r="104" spans="1:4" ht="30" x14ac:dyDescent="0.25">
      <c r="A104" s="247" t="s">
        <v>708</v>
      </c>
      <c r="B104" s="246" t="s">
        <v>709</v>
      </c>
      <c r="C104" s="246" t="s">
        <v>710</v>
      </c>
      <c r="D104" s="247" t="s">
        <v>711</v>
      </c>
    </row>
    <row r="105" spans="1:4" x14ac:dyDescent="0.25">
      <c r="A105" s="246" t="s">
        <v>712</v>
      </c>
      <c r="B105" s="246" t="s">
        <v>712</v>
      </c>
      <c r="C105" s="246" t="s">
        <v>712</v>
      </c>
      <c r="D105" s="246" t="s">
        <v>712</v>
      </c>
    </row>
    <row r="106" spans="1:4" x14ac:dyDescent="0.25">
      <c r="A106" s="246" t="s">
        <v>713</v>
      </c>
      <c r="B106" s="246" t="s">
        <v>713</v>
      </c>
      <c r="C106" s="246" t="s">
        <v>713</v>
      </c>
      <c r="D106" s="246" t="s">
        <v>713</v>
      </c>
    </row>
    <row r="107" spans="1:4" x14ac:dyDescent="0.25">
      <c r="A107" s="247" t="s">
        <v>714</v>
      </c>
      <c r="B107" s="246" t="s">
        <v>715</v>
      </c>
      <c r="C107" s="246" t="s">
        <v>716</v>
      </c>
      <c r="D107" s="246" t="s">
        <v>717</v>
      </c>
    </row>
    <row r="108" spans="1:4" x14ac:dyDescent="0.25">
      <c r="A108" s="247" t="s">
        <v>718</v>
      </c>
      <c r="B108" s="246" t="s">
        <v>719</v>
      </c>
      <c r="C108" s="246" t="s">
        <v>720</v>
      </c>
      <c r="D108" s="246" t="s">
        <v>721</v>
      </c>
    </row>
    <row r="109" spans="1:4" x14ac:dyDescent="0.25">
      <c r="A109" s="247" t="s">
        <v>722</v>
      </c>
      <c r="B109" s="246" t="s">
        <v>723</v>
      </c>
      <c r="C109" s="246" t="s">
        <v>724</v>
      </c>
      <c r="D109" s="246" t="s">
        <v>725</v>
      </c>
    </row>
    <row r="110" spans="1:4" x14ac:dyDescent="0.25">
      <c r="A110" s="247" t="s">
        <v>726</v>
      </c>
      <c r="B110" s="246" t="s">
        <v>727</v>
      </c>
      <c r="C110" s="246" t="s">
        <v>728</v>
      </c>
      <c r="D110" s="246" t="s">
        <v>729</v>
      </c>
    </row>
    <row r="111" spans="1:4" x14ac:dyDescent="0.25">
      <c r="A111" s="247" t="s">
        <v>730</v>
      </c>
      <c r="B111" s="246" t="s">
        <v>731</v>
      </c>
      <c r="C111" s="246" t="s">
        <v>732</v>
      </c>
      <c r="D111" s="246" t="s">
        <v>733</v>
      </c>
    </row>
    <row r="112" spans="1:4" x14ac:dyDescent="0.25">
      <c r="A112" s="247" t="s">
        <v>734</v>
      </c>
      <c r="B112" s="246" t="s">
        <v>735</v>
      </c>
      <c r="C112" s="246" t="s">
        <v>736</v>
      </c>
      <c r="D112" s="246" t="s">
        <v>737</v>
      </c>
    </row>
    <row r="113" spans="1:4" x14ac:dyDescent="0.25">
      <c r="A113" s="246" t="s">
        <v>738</v>
      </c>
      <c r="B113" s="246" t="s">
        <v>739</v>
      </c>
      <c r="C113" s="246" t="s">
        <v>740</v>
      </c>
      <c r="D113" s="246" t="s">
        <v>741</v>
      </c>
    </row>
    <row r="114" spans="1:4" x14ac:dyDescent="0.25">
      <c r="A114" s="247" t="s">
        <v>742</v>
      </c>
      <c r="B114" s="246" t="s">
        <v>743</v>
      </c>
      <c r="C114" s="246" t="s">
        <v>744</v>
      </c>
      <c r="D114" s="246" t="s">
        <v>745</v>
      </c>
    </row>
    <row r="115" spans="1:4" x14ac:dyDescent="0.25">
      <c r="A115" s="247" t="s">
        <v>746</v>
      </c>
      <c r="B115" s="246" t="s">
        <v>747</v>
      </c>
      <c r="C115" s="246" t="s">
        <v>748</v>
      </c>
      <c r="D115" s="246" t="s">
        <v>749</v>
      </c>
    </row>
    <row r="116" spans="1:4" x14ac:dyDescent="0.25">
      <c r="A116" s="247" t="s">
        <v>750</v>
      </c>
      <c r="B116" s="246" t="s">
        <v>751</v>
      </c>
      <c r="C116" s="246" t="s">
        <v>752</v>
      </c>
      <c r="D116" s="246" t="s">
        <v>753</v>
      </c>
    </row>
    <row r="117" spans="1:4" x14ac:dyDescent="0.25">
      <c r="A117" s="246" t="s">
        <v>754</v>
      </c>
      <c r="B117" s="246" t="s">
        <v>755</v>
      </c>
      <c r="C117" s="246" t="s">
        <v>756</v>
      </c>
      <c r="D117" s="246" t="s">
        <v>757</v>
      </c>
    </row>
    <row r="118" spans="1:4" x14ac:dyDescent="0.25">
      <c r="A118" s="247" t="s">
        <v>722</v>
      </c>
      <c r="B118" s="246" t="s">
        <v>723</v>
      </c>
      <c r="C118" s="246" t="s">
        <v>724</v>
      </c>
      <c r="D118" s="246" t="s">
        <v>758</v>
      </c>
    </row>
    <row r="119" spans="1:4" x14ac:dyDescent="0.25">
      <c r="A119" s="246" t="s">
        <v>759</v>
      </c>
      <c r="B119" s="246" t="s">
        <v>759</v>
      </c>
      <c r="C119" s="246" t="s">
        <v>759</v>
      </c>
      <c r="D119" s="246" t="s">
        <v>759</v>
      </c>
    </row>
    <row r="120" spans="1:4" x14ac:dyDescent="0.25">
      <c r="A120" s="246" t="s">
        <v>760</v>
      </c>
      <c r="B120" s="246" t="s">
        <v>760</v>
      </c>
      <c r="C120" s="246" t="s">
        <v>760</v>
      </c>
      <c r="D120" s="246" t="s">
        <v>760</v>
      </c>
    </row>
    <row r="121" spans="1:4" x14ac:dyDescent="0.25">
      <c r="A121" s="246" t="s">
        <v>761</v>
      </c>
      <c r="B121" s="246" t="s">
        <v>761</v>
      </c>
      <c r="C121" s="246" t="s">
        <v>761</v>
      </c>
      <c r="D121" s="246" t="s">
        <v>761</v>
      </c>
    </row>
    <row r="122" spans="1:4" x14ac:dyDescent="0.25">
      <c r="A122" s="248" t="s">
        <v>762</v>
      </c>
      <c r="B122" s="248" t="s">
        <v>797</v>
      </c>
      <c r="C122" s="248" t="s">
        <v>798</v>
      </c>
      <c r="D122" s="248" t="s">
        <v>792</v>
      </c>
    </row>
    <row r="123" spans="1:4" x14ac:dyDescent="0.25">
      <c r="A123" s="248" t="s">
        <v>302</v>
      </c>
      <c r="B123" s="248" t="s">
        <v>799</v>
      </c>
      <c r="C123" s="248" t="s">
        <v>800</v>
      </c>
      <c r="D123" s="248" t="s">
        <v>268</v>
      </c>
    </row>
    <row r="124" spans="1:4" x14ac:dyDescent="0.25">
      <c r="A124" s="248" t="s">
        <v>311</v>
      </c>
      <c r="B124" s="248" t="s">
        <v>801</v>
      </c>
      <c r="C124" s="248" t="s">
        <v>802</v>
      </c>
      <c r="D124" s="248" t="s">
        <v>17</v>
      </c>
    </row>
    <row r="125" spans="1:4" x14ac:dyDescent="0.25">
      <c r="A125" s="248" t="s">
        <v>312</v>
      </c>
      <c r="B125" s="248" t="s">
        <v>803</v>
      </c>
      <c r="C125" s="248" t="s">
        <v>804</v>
      </c>
      <c r="D125" s="248"/>
    </row>
    <row r="126" spans="1:4" x14ac:dyDescent="0.25">
      <c r="A126" s="248" t="s">
        <v>313</v>
      </c>
      <c r="B126" s="248" t="s">
        <v>805</v>
      </c>
      <c r="C126" s="248" t="s">
        <v>806</v>
      </c>
      <c r="D126" s="248" t="s">
        <v>266</v>
      </c>
    </row>
    <row r="127" spans="1:4" x14ac:dyDescent="0.25">
      <c r="A127" s="248" t="s">
        <v>314</v>
      </c>
      <c r="B127" s="248" t="s">
        <v>807</v>
      </c>
      <c r="C127" s="248" t="s">
        <v>808</v>
      </c>
      <c r="D127" s="248" t="s">
        <v>267</v>
      </c>
    </row>
    <row r="128" spans="1:4" x14ac:dyDescent="0.25">
      <c r="A128" s="248" t="s">
        <v>306</v>
      </c>
      <c r="B128" s="248" t="s">
        <v>809</v>
      </c>
      <c r="C128" s="248" t="s">
        <v>336</v>
      </c>
      <c r="D128" s="248" t="s">
        <v>261</v>
      </c>
    </row>
    <row r="129" spans="1:4" x14ac:dyDescent="0.25">
      <c r="A129" s="248" t="s">
        <v>315</v>
      </c>
      <c r="B129" s="248" t="s">
        <v>484</v>
      </c>
      <c r="C129" s="248" t="s">
        <v>810</v>
      </c>
      <c r="D129" s="248" t="s">
        <v>1</v>
      </c>
    </row>
    <row r="130" spans="1:4" x14ac:dyDescent="0.25">
      <c r="A130" s="248" t="s">
        <v>346</v>
      </c>
      <c r="B130" s="248" t="s">
        <v>811</v>
      </c>
      <c r="C130" s="248" t="s">
        <v>812</v>
      </c>
      <c r="D130" s="248" t="s">
        <v>14</v>
      </c>
    </row>
    <row r="131" spans="1:4" x14ac:dyDescent="0.25">
      <c r="A131" s="248" t="s">
        <v>308</v>
      </c>
      <c r="B131" s="248" t="s">
        <v>813</v>
      </c>
      <c r="C131" s="248" t="s">
        <v>814</v>
      </c>
      <c r="D131" s="248" t="s">
        <v>283</v>
      </c>
    </row>
    <row r="132" spans="1:4" x14ac:dyDescent="0.25">
      <c r="A132" s="248" t="s">
        <v>317</v>
      </c>
      <c r="B132" s="248" t="s">
        <v>815</v>
      </c>
      <c r="C132" s="248" t="s">
        <v>816</v>
      </c>
      <c r="D132" s="248" t="s">
        <v>15</v>
      </c>
    </row>
    <row r="133" spans="1:4" x14ac:dyDescent="0.25">
      <c r="A133" s="248" t="s">
        <v>763</v>
      </c>
      <c r="B133" s="248" t="s">
        <v>817</v>
      </c>
      <c r="C133" s="248" t="s">
        <v>818</v>
      </c>
      <c r="D133" s="248" t="s">
        <v>383</v>
      </c>
    </row>
    <row r="134" spans="1:4" x14ac:dyDescent="0.25">
      <c r="A134" s="248" t="s">
        <v>310</v>
      </c>
      <c r="B134" s="248" t="s">
        <v>819</v>
      </c>
      <c r="C134" s="248" t="s">
        <v>820</v>
      </c>
      <c r="D134" s="248" t="s">
        <v>264</v>
      </c>
    </row>
    <row r="135" spans="1:4" x14ac:dyDescent="0.25">
      <c r="A135" s="248" t="s">
        <v>318</v>
      </c>
      <c r="B135" s="248" t="s">
        <v>821</v>
      </c>
      <c r="C135" s="248" t="s">
        <v>822</v>
      </c>
      <c r="D135" s="248" t="s">
        <v>785</v>
      </c>
    </row>
    <row r="136" spans="1:4" x14ac:dyDescent="0.25">
      <c r="A136" s="248" t="s">
        <v>764</v>
      </c>
      <c r="B136" s="248" t="s">
        <v>823</v>
      </c>
      <c r="C136" s="248" t="s">
        <v>764</v>
      </c>
      <c r="D136" s="248"/>
    </row>
    <row r="137" spans="1:4" x14ac:dyDescent="0.25">
      <c r="A137" s="248" t="s">
        <v>765</v>
      </c>
      <c r="B137" s="248" t="s">
        <v>824</v>
      </c>
      <c r="C137" s="248" t="s">
        <v>765</v>
      </c>
      <c r="D137" s="248"/>
    </row>
    <row r="138" spans="1:4" ht="30" x14ac:dyDescent="0.25">
      <c r="A138" s="249" t="s">
        <v>766</v>
      </c>
      <c r="B138" s="248" t="s">
        <v>825</v>
      </c>
      <c r="C138" s="248" t="s">
        <v>826</v>
      </c>
      <c r="D138" s="248" t="s">
        <v>793</v>
      </c>
    </row>
    <row r="139" spans="1:4" ht="30" x14ac:dyDescent="0.25">
      <c r="A139" s="249" t="s">
        <v>375</v>
      </c>
      <c r="B139" s="248" t="s">
        <v>827</v>
      </c>
      <c r="C139" s="248" t="s">
        <v>98</v>
      </c>
      <c r="D139" s="248" t="s">
        <v>252</v>
      </c>
    </row>
    <row r="140" spans="1:4" x14ac:dyDescent="0.25">
      <c r="A140" s="248" t="s">
        <v>319</v>
      </c>
      <c r="B140" s="248" t="s">
        <v>156</v>
      </c>
      <c r="C140" s="248" t="s">
        <v>527</v>
      </c>
      <c r="D140" s="248"/>
    </row>
    <row r="141" spans="1:4" x14ac:dyDescent="0.25">
      <c r="A141" s="248" t="s">
        <v>376</v>
      </c>
      <c r="B141" s="248" t="s">
        <v>540</v>
      </c>
      <c r="C141" s="248" t="s">
        <v>541</v>
      </c>
      <c r="D141" s="248"/>
    </row>
    <row r="142" spans="1:4" x14ac:dyDescent="0.25">
      <c r="A142" s="248" t="s">
        <v>341</v>
      </c>
      <c r="B142" s="248" t="s">
        <v>158</v>
      </c>
      <c r="C142" s="248" t="s">
        <v>530</v>
      </c>
      <c r="D142" s="248"/>
    </row>
    <row r="143" spans="1:4" x14ac:dyDescent="0.25">
      <c r="A143" s="248" t="s">
        <v>377</v>
      </c>
      <c r="B143" s="248" t="s">
        <v>828</v>
      </c>
      <c r="C143" s="248" t="s">
        <v>829</v>
      </c>
      <c r="D143" s="248" t="s">
        <v>287</v>
      </c>
    </row>
    <row r="144" spans="1:4" x14ac:dyDescent="0.25">
      <c r="A144" s="248" t="s">
        <v>378</v>
      </c>
      <c r="B144" s="248" t="s">
        <v>533</v>
      </c>
      <c r="C144" s="248" t="s">
        <v>534</v>
      </c>
      <c r="D144" s="248"/>
    </row>
    <row r="145" spans="1:4" x14ac:dyDescent="0.25">
      <c r="A145" s="248" t="s">
        <v>320</v>
      </c>
      <c r="B145" s="248" t="s">
        <v>160</v>
      </c>
      <c r="C145" s="248" t="s">
        <v>830</v>
      </c>
      <c r="D145" s="248" t="s">
        <v>257</v>
      </c>
    </row>
    <row r="146" spans="1:4" x14ac:dyDescent="0.25">
      <c r="A146" s="248" t="s">
        <v>379</v>
      </c>
      <c r="B146" s="248" t="s">
        <v>831</v>
      </c>
      <c r="C146" s="248" t="s">
        <v>832</v>
      </c>
      <c r="D146" s="248" t="s">
        <v>786</v>
      </c>
    </row>
    <row r="147" spans="1:4" x14ac:dyDescent="0.25">
      <c r="A147" s="248" t="s">
        <v>380</v>
      </c>
      <c r="B147" s="248" t="s">
        <v>833</v>
      </c>
      <c r="C147" s="248" t="s">
        <v>834</v>
      </c>
      <c r="D147" s="248" t="s">
        <v>787</v>
      </c>
    </row>
    <row r="148" spans="1:4" x14ac:dyDescent="0.25">
      <c r="A148" s="248" t="s">
        <v>381</v>
      </c>
      <c r="B148" s="248" t="s">
        <v>835</v>
      </c>
      <c r="C148" s="248" t="s">
        <v>836</v>
      </c>
      <c r="D148" s="248" t="s">
        <v>788</v>
      </c>
    </row>
    <row r="149" spans="1:4" x14ac:dyDescent="0.25">
      <c r="A149" s="248" t="s">
        <v>767</v>
      </c>
      <c r="B149" s="248" t="s">
        <v>767</v>
      </c>
      <c r="C149" s="248" t="s">
        <v>767</v>
      </c>
      <c r="D149" s="248" t="s">
        <v>767</v>
      </c>
    </row>
    <row r="150" spans="1:4" x14ac:dyDescent="0.25">
      <c r="A150" s="248" t="s">
        <v>768</v>
      </c>
      <c r="B150" s="248" t="s">
        <v>768</v>
      </c>
      <c r="C150" s="248" t="s">
        <v>768</v>
      </c>
      <c r="D150" s="248" t="s">
        <v>768</v>
      </c>
    </row>
    <row r="151" spans="1:4" x14ac:dyDescent="0.25">
      <c r="A151" s="248" t="s">
        <v>769</v>
      </c>
      <c r="B151" s="248" t="s">
        <v>769</v>
      </c>
      <c r="C151" s="248" t="s">
        <v>769</v>
      </c>
      <c r="D151" s="248" t="s">
        <v>769</v>
      </c>
    </row>
    <row r="152" spans="1:4" x14ac:dyDescent="0.25">
      <c r="A152" s="248" t="s">
        <v>770</v>
      </c>
      <c r="B152" s="248" t="s">
        <v>837</v>
      </c>
      <c r="C152" s="248" t="s">
        <v>770</v>
      </c>
      <c r="D152" s="248"/>
    </row>
    <row r="153" spans="1:4" x14ac:dyDescent="0.25">
      <c r="A153" s="248" t="s">
        <v>771</v>
      </c>
      <c r="B153" s="248" t="s">
        <v>838</v>
      </c>
      <c r="C153" s="248" t="s">
        <v>839</v>
      </c>
      <c r="D153" s="248"/>
    </row>
    <row r="154" spans="1:4" x14ac:dyDescent="0.25">
      <c r="A154" s="248" t="s">
        <v>772</v>
      </c>
      <c r="B154" s="248" t="s">
        <v>772</v>
      </c>
      <c r="C154" s="248" t="s">
        <v>772</v>
      </c>
      <c r="D154" s="248" t="s">
        <v>772</v>
      </c>
    </row>
    <row r="155" spans="1:4" x14ac:dyDescent="0.25">
      <c r="A155" s="248" t="s">
        <v>773</v>
      </c>
      <c r="B155" s="248" t="s">
        <v>773</v>
      </c>
      <c r="C155" s="248" t="s">
        <v>773</v>
      </c>
      <c r="D155" s="248" t="s">
        <v>773</v>
      </c>
    </row>
    <row r="156" spans="1:4" x14ac:dyDescent="0.25">
      <c r="A156" s="248" t="s">
        <v>774</v>
      </c>
      <c r="B156" s="248" t="s">
        <v>774</v>
      </c>
      <c r="C156" s="248" t="s">
        <v>774</v>
      </c>
      <c r="D156" s="248" t="s">
        <v>774</v>
      </c>
    </row>
    <row r="157" spans="1:4" x14ac:dyDescent="0.25">
      <c r="A157" s="248" t="s">
        <v>775</v>
      </c>
      <c r="B157" s="248" t="s">
        <v>840</v>
      </c>
      <c r="C157" s="248" t="s">
        <v>775</v>
      </c>
      <c r="D157" s="248" t="s">
        <v>794</v>
      </c>
    </row>
    <row r="158" spans="1:4" x14ac:dyDescent="0.25">
      <c r="A158" s="248" t="s">
        <v>776</v>
      </c>
      <c r="B158" s="248" t="s">
        <v>776</v>
      </c>
      <c r="C158" s="248" t="s">
        <v>776</v>
      </c>
      <c r="D158" s="248" t="s">
        <v>776</v>
      </c>
    </row>
    <row r="159" spans="1:4" x14ac:dyDescent="0.25">
      <c r="A159" s="248" t="s">
        <v>382</v>
      </c>
      <c r="B159" s="248" t="s">
        <v>148</v>
      </c>
      <c r="C159" s="248" t="s">
        <v>337</v>
      </c>
      <c r="D159" s="248"/>
    </row>
    <row r="160" spans="1:4" x14ac:dyDescent="0.25">
      <c r="A160" s="248" t="s">
        <v>777</v>
      </c>
      <c r="B160" s="248" t="s">
        <v>777</v>
      </c>
      <c r="C160" s="248" t="s">
        <v>777</v>
      </c>
      <c r="D160" s="248" t="s">
        <v>777</v>
      </c>
    </row>
    <row r="161" spans="1:4" x14ac:dyDescent="0.25">
      <c r="A161" s="248" t="s">
        <v>778</v>
      </c>
      <c r="B161" s="248" t="s">
        <v>841</v>
      </c>
      <c r="C161" s="248" t="s">
        <v>842</v>
      </c>
      <c r="D161" s="248" t="s">
        <v>778</v>
      </c>
    </row>
    <row r="162" spans="1:4" x14ac:dyDescent="0.25">
      <c r="A162" s="248" t="s">
        <v>293</v>
      </c>
      <c r="B162" s="248" t="s">
        <v>293</v>
      </c>
      <c r="C162" s="248" t="s">
        <v>293</v>
      </c>
      <c r="D162" s="248" t="s">
        <v>293</v>
      </c>
    </row>
    <row r="163" spans="1:4" x14ac:dyDescent="0.25">
      <c r="A163" s="248" t="s">
        <v>294</v>
      </c>
      <c r="B163" s="248" t="s">
        <v>294</v>
      </c>
      <c r="C163" s="248" t="s">
        <v>294</v>
      </c>
      <c r="D163" s="248" t="s">
        <v>294</v>
      </c>
    </row>
    <row r="164" spans="1:4" x14ac:dyDescent="0.25">
      <c r="A164" s="248" t="s">
        <v>295</v>
      </c>
      <c r="B164" s="248" t="s">
        <v>295</v>
      </c>
      <c r="C164" s="248" t="s">
        <v>295</v>
      </c>
      <c r="D164" s="248" t="s">
        <v>295</v>
      </c>
    </row>
    <row r="165" spans="1:4" x14ac:dyDescent="0.25">
      <c r="A165" s="248" t="s">
        <v>779</v>
      </c>
      <c r="B165" s="248" t="s">
        <v>779</v>
      </c>
      <c r="C165" s="248" t="s">
        <v>779</v>
      </c>
      <c r="D165" s="248" t="s">
        <v>779</v>
      </c>
    </row>
    <row r="166" spans="1:4" x14ac:dyDescent="0.25">
      <c r="A166" s="248" t="s">
        <v>296</v>
      </c>
      <c r="B166" s="248" t="s">
        <v>296</v>
      </c>
      <c r="C166" s="248" t="s">
        <v>296</v>
      </c>
      <c r="D166" s="248" t="s">
        <v>296</v>
      </c>
    </row>
    <row r="167" spans="1:4" x14ac:dyDescent="0.25">
      <c r="A167" s="248" t="s">
        <v>7</v>
      </c>
      <c r="B167" s="248" t="s">
        <v>7</v>
      </c>
      <c r="C167" s="248" t="s">
        <v>843</v>
      </c>
      <c r="D167" s="248" t="s">
        <v>7</v>
      </c>
    </row>
    <row r="168" spans="1:4" x14ac:dyDescent="0.25">
      <c r="A168" s="248" t="s">
        <v>8</v>
      </c>
      <c r="B168" s="248" t="s">
        <v>8</v>
      </c>
      <c r="C168" s="248" t="s">
        <v>8</v>
      </c>
      <c r="D168" s="248" t="s">
        <v>8</v>
      </c>
    </row>
    <row r="169" spans="1:4" x14ac:dyDescent="0.25">
      <c r="A169" s="248" t="s">
        <v>9</v>
      </c>
      <c r="B169" s="248" t="s">
        <v>9</v>
      </c>
      <c r="C169" s="248" t="s">
        <v>9</v>
      </c>
      <c r="D169" s="248" t="s">
        <v>9</v>
      </c>
    </row>
    <row r="170" spans="1:4" x14ac:dyDescent="0.25">
      <c r="A170" s="248" t="s">
        <v>10</v>
      </c>
      <c r="B170" s="248" t="s">
        <v>10</v>
      </c>
      <c r="C170" s="248" t="s">
        <v>10</v>
      </c>
      <c r="D170" s="248" t="s">
        <v>10</v>
      </c>
    </row>
    <row r="171" spans="1:4" x14ac:dyDescent="0.25">
      <c r="A171" s="248" t="s">
        <v>11</v>
      </c>
      <c r="B171" s="248" t="s">
        <v>844</v>
      </c>
      <c r="C171" s="248" t="s">
        <v>845</v>
      </c>
      <c r="D171" s="248" t="s">
        <v>11</v>
      </c>
    </row>
    <row r="172" spans="1:4" x14ac:dyDescent="0.25">
      <c r="A172" s="248" t="s">
        <v>780</v>
      </c>
      <c r="B172" s="248" t="s">
        <v>780</v>
      </c>
      <c r="C172" s="248" t="s">
        <v>780</v>
      </c>
      <c r="D172" s="248" t="s">
        <v>780</v>
      </c>
    </row>
    <row r="173" spans="1:4" x14ac:dyDescent="0.25">
      <c r="A173" s="248" t="s">
        <v>13</v>
      </c>
      <c r="B173" s="248" t="s">
        <v>13</v>
      </c>
      <c r="C173" s="248" t="s">
        <v>13</v>
      </c>
      <c r="D173" s="248" t="s">
        <v>13</v>
      </c>
    </row>
    <row r="174" spans="1:4" x14ac:dyDescent="0.25">
      <c r="A174" s="248" t="s">
        <v>75</v>
      </c>
      <c r="B174" s="248" t="s">
        <v>75</v>
      </c>
      <c r="C174" s="248" t="s">
        <v>75</v>
      </c>
      <c r="D174" s="248" t="s">
        <v>75</v>
      </c>
    </row>
    <row r="175" spans="1:4" x14ac:dyDescent="0.25">
      <c r="A175" s="248" t="s">
        <v>76</v>
      </c>
      <c r="B175" s="248" t="s">
        <v>76</v>
      </c>
      <c r="C175" s="248" t="s">
        <v>76</v>
      </c>
      <c r="D175" s="248" t="s">
        <v>76</v>
      </c>
    </row>
    <row r="176" spans="1:4" x14ac:dyDescent="0.25">
      <c r="A176" s="248" t="s">
        <v>77</v>
      </c>
      <c r="B176" s="248" t="s">
        <v>77</v>
      </c>
      <c r="C176" s="248" t="s">
        <v>77</v>
      </c>
      <c r="D176" s="248" t="s">
        <v>77</v>
      </c>
    </row>
    <row r="177" spans="1:4" x14ac:dyDescent="0.25">
      <c r="A177" s="248" t="s">
        <v>440</v>
      </c>
      <c r="B177" s="248" t="s">
        <v>846</v>
      </c>
      <c r="C177" s="248" t="s">
        <v>847</v>
      </c>
      <c r="D177" s="248" t="s">
        <v>789</v>
      </c>
    </row>
    <row r="178" spans="1:4" x14ac:dyDescent="0.25">
      <c r="A178" s="248" t="s">
        <v>385</v>
      </c>
      <c r="B178" s="248" t="s">
        <v>385</v>
      </c>
      <c r="C178" s="248" t="s">
        <v>385</v>
      </c>
      <c r="D178" s="248"/>
    </row>
    <row r="179" spans="1:4" x14ac:dyDescent="0.25">
      <c r="A179" s="248" t="s">
        <v>384</v>
      </c>
      <c r="B179" s="248" t="s">
        <v>384</v>
      </c>
      <c r="C179" s="248" t="s">
        <v>384</v>
      </c>
      <c r="D179" s="248"/>
    </row>
    <row r="180" spans="1:4" x14ac:dyDescent="0.25">
      <c r="A180" s="248" t="s">
        <v>14</v>
      </c>
      <c r="B180" s="248" t="s">
        <v>143</v>
      </c>
      <c r="C180" s="248" t="s">
        <v>848</v>
      </c>
      <c r="D180" s="248" t="s">
        <v>14</v>
      </c>
    </row>
    <row r="181" spans="1:4" x14ac:dyDescent="0.25">
      <c r="A181" s="248" t="s">
        <v>15</v>
      </c>
      <c r="B181" s="248" t="s">
        <v>815</v>
      </c>
      <c r="C181" s="248" t="s">
        <v>816</v>
      </c>
      <c r="D181" s="248" t="s">
        <v>15</v>
      </c>
    </row>
    <row r="182" spans="1:4" x14ac:dyDescent="0.25">
      <c r="A182" s="248" t="s">
        <v>17</v>
      </c>
      <c r="B182" s="248" t="s">
        <v>801</v>
      </c>
      <c r="C182" s="248" t="s">
        <v>802</v>
      </c>
      <c r="D182" s="248" t="s">
        <v>17</v>
      </c>
    </row>
    <row r="183" spans="1:4" x14ac:dyDescent="0.25">
      <c r="A183" s="248" t="s">
        <v>74</v>
      </c>
      <c r="B183" s="248" t="s">
        <v>161</v>
      </c>
      <c r="C183" s="248" t="s">
        <v>849</v>
      </c>
      <c r="D183" s="248" t="s">
        <v>74</v>
      </c>
    </row>
    <row r="184" spans="1:4" x14ac:dyDescent="0.25">
      <c r="A184" s="248" t="s">
        <v>383</v>
      </c>
      <c r="B184" s="248" t="s">
        <v>850</v>
      </c>
      <c r="C184" s="248" t="s">
        <v>851</v>
      </c>
      <c r="D184" s="248" t="s">
        <v>383</v>
      </c>
    </row>
    <row r="185" spans="1:4" x14ac:dyDescent="0.25">
      <c r="A185" s="248" t="s">
        <v>18</v>
      </c>
      <c r="B185" s="248" t="s">
        <v>166</v>
      </c>
      <c r="C185" s="248" t="s">
        <v>852</v>
      </c>
      <c r="D185" s="248"/>
    </row>
    <row r="186" spans="1:4" x14ac:dyDescent="0.25">
      <c r="A186" s="248" t="s">
        <v>19</v>
      </c>
      <c r="B186" s="248" t="s">
        <v>19</v>
      </c>
      <c r="C186" s="248" t="s">
        <v>19</v>
      </c>
      <c r="D186" s="248" t="s">
        <v>19</v>
      </c>
    </row>
    <row r="187" spans="1:4" x14ac:dyDescent="0.25">
      <c r="A187" s="248" t="s">
        <v>170</v>
      </c>
      <c r="B187" s="248" t="s">
        <v>170</v>
      </c>
      <c r="C187" s="248" t="s">
        <v>853</v>
      </c>
      <c r="D187" s="248"/>
    </row>
    <row r="188" spans="1:4" x14ac:dyDescent="0.25">
      <c r="A188" s="248" t="s">
        <v>21</v>
      </c>
      <c r="B188" s="248" t="s">
        <v>21</v>
      </c>
      <c r="C188" s="248" t="s">
        <v>21</v>
      </c>
      <c r="D188" s="248" t="s">
        <v>21</v>
      </c>
    </row>
    <row r="189" spans="1:4" x14ac:dyDescent="0.25">
      <c r="A189" s="248" t="s">
        <v>781</v>
      </c>
      <c r="B189" s="248" t="s">
        <v>854</v>
      </c>
      <c r="C189" s="248" t="s">
        <v>855</v>
      </c>
      <c r="D189" s="248" t="s">
        <v>795</v>
      </c>
    </row>
    <row r="190" spans="1:4" x14ac:dyDescent="0.25">
      <c r="A190" s="248" t="s">
        <v>782</v>
      </c>
      <c r="B190" s="248" t="s">
        <v>856</v>
      </c>
      <c r="C190" s="248" t="s">
        <v>857</v>
      </c>
      <c r="D190" s="248"/>
    </row>
    <row r="191" spans="1:4" x14ac:dyDescent="0.25">
      <c r="A191" s="248" t="s">
        <v>783</v>
      </c>
      <c r="B191" s="248" t="s">
        <v>858</v>
      </c>
      <c r="C191" s="248" t="s">
        <v>859</v>
      </c>
      <c r="D191" s="248" t="s">
        <v>860</v>
      </c>
    </row>
    <row r="192" spans="1:4" x14ac:dyDescent="0.25">
      <c r="A192" s="248" t="s">
        <v>784</v>
      </c>
      <c r="B192" s="248" t="s">
        <v>861</v>
      </c>
      <c r="C192" s="248" t="s">
        <v>862</v>
      </c>
      <c r="D192" s="248" t="s">
        <v>796</v>
      </c>
    </row>
    <row r="193" spans="1:4" x14ac:dyDescent="0.25">
      <c r="A193" s="246" t="s">
        <v>354</v>
      </c>
      <c r="D193" s="246" t="s">
        <v>790</v>
      </c>
    </row>
    <row r="194" spans="1:4" ht="135" x14ac:dyDescent="0.25">
      <c r="A194" s="247" t="s">
        <v>355</v>
      </c>
      <c r="D194" s="247" t="s">
        <v>791</v>
      </c>
    </row>
    <row r="195" spans="1:4" x14ac:dyDescent="0.25">
      <c r="A195" s="246" t="s">
        <v>868</v>
      </c>
      <c r="D195" s="250" t="s">
        <v>919</v>
      </c>
    </row>
    <row r="196" spans="1:4" x14ac:dyDescent="0.25">
      <c r="A196" s="246" t="s">
        <v>358</v>
      </c>
      <c r="D196" s="250" t="s">
        <v>2</v>
      </c>
    </row>
    <row r="197" spans="1:4" x14ac:dyDescent="0.25">
      <c r="A197" s="246" t="s">
        <v>356</v>
      </c>
      <c r="D197" s="250" t="s">
        <v>920</v>
      </c>
    </row>
    <row r="198" spans="1:4" ht="30" x14ac:dyDescent="0.25">
      <c r="A198" s="246" t="s">
        <v>905</v>
      </c>
      <c r="D198" s="247" t="s">
        <v>909</v>
      </c>
    </row>
    <row r="199" spans="1:4" ht="30" x14ac:dyDescent="0.25">
      <c r="A199" s="246" t="s">
        <v>906</v>
      </c>
      <c r="D199" s="247" t="s">
        <v>910</v>
      </c>
    </row>
    <row r="200" spans="1:4" x14ac:dyDescent="0.25">
      <c r="A200" s="246" t="s">
        <v>359</v>
      </c>
      <c r="D200" s="246" t="s">
        <v>911</v>
      </c>
    </row>
    <row r="201" spans="1:4" x14ac:dyDescent="0.25">
      <c r="A201" s="246" t="s">
        <v>360</v>
      </c>
      <c r="D201" s="250" t="s">
        <v>405</v>
      </c>
    </row>
    <row r="202" spans="1:4" x14ac:dyDescent="0.25">
      <c r="A202" s="246" t="s">
        <v>361</v>
      </c>
      <c r="D202" s="246" t="s">
        <v>912</v>
      </c>
    </row>
    <row r="204" spans="1:4" x14ac:dyDescent="0.25">
      <c r="A204" s="246" t="s">
        <v>366</v>
      </c>
      <c r="D204" s="246" t="s">
        <v>913</v>
      </c>
    </row>
    <row r="205" spans="1:4" x14ac:dyDescent="0.25">
      <c r="A205" s="246" t="s">
        <v>368</v>
      </c>
      <c r="D205" s="246" t="s">
        <v>914</v>
      </c>
    </row>
    <row r="206" spans="1:4" x14ac:dyDescent="0.25">
      <c r="A206" s="246" t="s">
        <v>369</v>
      </c>
      <c r="D206" s="246" t="s">
        <v>915</v>
      </c>
    </row>
    <row r="207" spans="1:4" x14ac:dyDescent="0.25">
      <c r="A207" s="246" t="s">
        <v>370</v>
      </c>
      <c r="D207" s="246" t="s">
        <v>916</v>
      </c>
    </row>
    <row r="208" spans="1:4" x14ac:dyDescent="0.25">
      <c r="A208" s="246" t="s">
        <v>371</v>
      </c>
      <c r="D208" s="246" t="s">
        <v>917</v>
      </c>
    </row>
    <row r="209" spans="1:4" x14ac:dyDescent="0.25">
      <c r="A209" s="246" t="s">
        <v>372</v>
      </c>
      <c r="D209" s="246" t="s">
        <v>918</v>
      </c>
    </row>
    <row r="210" spans="1:4" x14ac:dyDescent="0.25">
      <c r="A210" s="246" t="s">
        <v>907</v>
      </c>
      <c r="D210" s="250" t="s">
        <v>923</v>
      </c>
    </row>
    <row r="211" spans="1:4" x14ac:dyDescent="0.25">
      <c r="A211" s="246" t="s">
        <v>908</v>
      </c>
      <c r="D211" s="250" t="s">
        <v>924</v>
      </c>
    </row>
    <row r="212" spans="1:4" x14ac:dyDescent="0.25">
      <c r="A212" s="246" t="s">
        <v>373</v>
      </c>
    </row>
  </sheetData>
  <dataConsolidate/>
  <pageMargins left="0.7" right="0.7" top="0.78740157499999996" bottom="0.78740157499999996" header="0.3" footer="0.3"/>
  <pageSetup paperSize="9"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Tabelle20">
    <pageSetUpPr fitToPage="1"/>
  </sheetPr>
  <dimension ref="A1:X153"/>
  <sheetViews>
    <sheetView showGridLines="0" topLeftCell="A3" zoomScaleNormal="100" workbookViewId="0">
      <selection activeCell="A3" sqref="A3"/>
    </sheetView>
  </sheetViews>
  <sheetFormatPr baseColWidth="10" defaultColWidth="11.5703125" defaultRowHeight="11.25" x14ac:dyDescent="0.2"/>
  <cols>
    <col min="1" max="1" width="1.140625" style="2" customWidth="1"/>
    <col min="2" max="2" width="4.140625" style="2" customWidth="1"/>
    <col min="3" max="5" width="9.7109375" style="2" customWidth="1"/>
    <col min="6" max="6" width="5.85546875" style="2" customWidth="1"/>
    <col min="7" max="9" width="13.7109375" style="2" customWidth="1"/>
    <col min="10" max="10" width="5.140625" style="2" customWidth="1"/>
    <col min="11" max="16384" width="11.5703125" style="2"/>
  </cols>
  <sheetData>
    <row r="1" spans="1:10" s="8" customFormat="1" ht="12.75" hidden="1" x14ac:dyDescent="0.2">
      <c r="E1"/>
      <c r="F1"/>
      <c r="G1" s="40"/>
      <c r="H1" s="40"/>
    </row>
    <row r="2" spans="1:10" hidden="1" x14ac:dyDescent="0.2">
      <c r="B2" s="4"/>
    </row>
    <row r="3" spans="1:10" ht="21" customHeight="1" x14ac:dyDescent="0.2">
      <c r="A3" s="220"/>
      <c r="B3" s="279" t="s">
        <v>432</v>
      </c>
      <c r="C3" s="279"/>
      <c r="D3" s="279"/>
      <c r="E3" s="279"/>
      <c r="F3" s="279"/>
      <c r="G3" s="279"/>
      <c r="H3" s="279"/>
      <c r="I3" s="279"/>
      <c r="J3" s="279"/>
    </row>
    <row r="4" spans="1:10" x14ac:dyDescent="0.2">
      <c r="A4" s="220"/>
      <c r="B4" s="220"/>
      <c r="C4" s="9" t="s">
        <v>302</v>
      </c>
      <c r="D4" s="63" t="str">
        <f>IF('Statistik stat'!D1="","",'Statistik stat'!D1)</f>
        <v/>
      </c>
      <c r="E4" s="220"/>
      <c r="F4" s="220"/>
      <c r="G4" s="220"/>
      <c r="H4" s="190" t="s">
        <v>311</v>
      </c>
      <c r="I4" s="221">
        <f>_Datensatznummer</f>
        <v>0</v>
      </c>
      <c r="J4" s="220"/>
    </row>
    <row r="5" spans="1:10" x14ac:dyDescent="0.2">
      <c r="A5" s="220"/>
      <c r="B5" s="220"/>
      <c r="C5" s="190" t="s">
        <v>303</v>
      </c>
      <c r="D5" s="221" t="str">
        <f>IF('Statistik stat'!D5="","",'Statistik stat'!D5)</f>
        <v/>
      </c>
      <c r="E5" s="220"/>
      <c r="F5" s="220"/>
      <c r="G5" s="220"/>
      <c r="H5" s="190" t="s">
        <v>312</v>
      </c>
      <c r="I5" s="222">
        <f>_Kartennummer</f>
        <v>0</v>
      </c>
      <c r="J5" s="220"/>
    </row>
    <row r="6" spans="1:10" x14ac:dyDescent="0.2">
      <c r="A6" s="220"/>
      <c r="B6" s="220"/>
      <c r="C6" s="190" t="s">
        <v>304</v>
      </c>
      <c r="D6" s="221" t="str">
        <f>IF('Statistik stat'!D6="","",'Statistik stat'!D6)</f>
        <v/>
      </c>
      <c r="E6" s="220"/>
      <c r="F6" s="220"/>
      <c r="G6" s="220"/>
      <c r="H6" s="190" t="s">
        <v>313</v>
      </c>
      <c r="I6" s="223">
        <f>_MessDatum</f>
        <v>0</v>
      </c>
      <c r="J6" s="220"/>
    </row>
    <row r="7" spans="1:10" x14ac:dyDescent="0.2">
      <c r="A7" s="220"/>
      <c r="B7" s="220"/>
      <c r="C7" s="190" t="s">
        <v>305</v>
      </c>
      <c r="D7" s="221" t="str">
        <f>IF('Statistik stat'!D7="","",'Statistik stat'!D7)</f>
        <v/>
      </c>
      <c r="E7" s="220"/>
      <c r="F7" s="220"/>
      <c r="G7" s="220"/>
      <c r="H7" s="190" t="s">
        <v>314</v>
      </c>
      <c r="I7" s="223">
        <f>_MessDatum1</f>
        <v>0</v>
      </c>
      <c r="J7" s="220"/>
    </row>
    <row r="8" spans="1:10" x14ac:dyDescent="0.2">
      <c r="A8" s="220"/>
      <c r="B8" s="220"/>
      <c r="C8" s="190" t="s">
        <v>306</v>
      </c>
      <c r="D8" s="221" t="str">
        <f>IF('Statistik stat'!D8="","",'Statistik stat'!D8)</f>
        <v/>
      </c>
      <c r="E8" s="220"/>
      <c r="F8" s="220"/>
      <c r="G8" s="220"/>
      <c r="H8" s="190" t="s">
        <v>315</v>
      </c>
      <c r="I8" s="221">
        <f>_Geraetenummer</f>
        <v>0</v>
      </c>
      <c r="J8" s="220"/>
    </row>
    <row r="9" spans="1:10" ht="12.75" x14ac:dyDescent="0.2">
      <c r="A9" s="220"/>
      <c r="B9" s="220"/>
      <c r="C9" s="190" t="s">
        <v>307</v>
      </c>
      <c r="D9" s="221" t="str">
        <f>IF('Statistik stat'!D9="","",'Statistik stat'!D9)</f>
        <v/>
      </c>
      <c r="E9" s="220"/>
      <c r="F9" s="220"/>
      <c r="G9" s="220"/>
      <c r="H9" s="190" t="s">
        <v>316</v>
      </c>
      <c r="I9" s="224">
        <f>_PlattenDurchmesser</f>
        <v>0</v>
      </c>
      <c r="J9" s="220"/>
    </row>
    <row r="10" spans="1:10" x14ac:dyDescent="0.2">
      <c r="A10" s="220"/>
      <c r="B10" s="220"/>
      <c r="C10" s="190" t="s">
        <v>308</v>
      </c>
      <c r="D10" s="221" t="str">
        <f>IF('Statistik stat'!D10="","",'Statistik stat'!D10)</f>
        <v/>
      </c>
      <c r="E10" s="220"/>
      <c r="F10" s="220"/>
      <c r="G10" s="220"/>
      <c r="H10" s="190" t="s">
        <v>317</v>
      </c>
      <c r="I10" s="225">
        <f>_Hebelarm</f>
        <v>0</v>
      </c>
      <c r="J10" s="220"/>
    </row>
    <row r="11" spans="1:10" x14ac:dyDescent="0.2">
      <c r="A11" s="220"/>
      <c r="B11" s="220"/>
      <c r="C11" s="190" t="s">
        <v>309</v>
      </c>
      <c r="D11" s="221" t="str">
        <f>IF('Statistik stat'!D11="","",'Statistik stat'!D11)</f>
        <v/>
      </c>
      <c r="E11" s="220"/>
      <c r="F11" s="220"/>
      <c r="G11" s="220"/>
      <c r="H11" s="190" t="str">
        <f>IF(_Tilt_mm="","","max plate tilt:")</f>
        <v/>
      </c>
      <c r="I11" s="226" t="str">
        <f>IF(_Tilt_mm="","",_Tilt_mm)</f>
        <v/>
      </c>
      <c r="J11" s="220"/>
    </row>
    <row r="12" spans="1:10" x14ac:dyDescent="0.2">
      <c r="A12" s="220"/>
      <c r="B12" s="220"/>
      <c r="C12" s="190" t="s">
        <v>310</v>
      </c>
      <c r="D12" s="227" t="s">
        <v>391</v>
      </c>
      <c r="E12" s="227"/>
      <c r="F12" s="227"/>
      <c r="G12" s="220"/>
      <c r="H12" s="190" t="str">
        <f>IF(_cLat="","","Lat.:")</f>
        <v/>
      </c>
      <c r="I12" s="221"/>
      <c r="J12" s="220"/>
    </row>
    <row r="13" spans="1:10" x14ac:dyDescent="0.2">
      <c r="A13" s="220"/>
      <c r="B13" s="220"/>
      <c r="C13" s="220"/>
      <c r="D13" s="220"/>
      <c r="E13" s="220"/>
      <c r="F13" s="220"/>
      <c r="G13" s="220"/>
      <c r="H13" s="190" t="str">
        <f>IF(_cLon="","","Lon.:")</f>
        <v/>
      </c>
      <c r="I13" s="221"/>
      <c r="J13" s="220"/>
    </row>
    <row r="14" spans="1:10" x14ac:dyDescent="0.2">
      <c r="A14" s="220"/>
      <c r="B14" s="228"/>
      <c r="C14" s="228"/>
      <c r="D14" s="228"/>
      <c r="E14" s="228"/>
      <c r="F14" s="190" t="str">
        <f>IF(_cZone="","","UTM:")</f>
        <v/>
      </c>
      <c r="G14" s="190"/>
      <c r="H14" s="190"/>
      <c r="I14" s="221"/>
      <c r="J14" s="220"/>
    </row>
    <row r="15" spans="1:10" ht="22.5" x14ac:dyDescent="0.2">
      <c r="A15" s="220"/>
      <c r="B15" s="229" t="s">
        <v>0</v>
      </c>
      <c r="C15" s="230" t="s">
        <v>324</v>
      </c>
      <c r="D15" s="230" t="s">
        <v>325</v>
      </c>
      <c r="E15" s="230" t="s">
        <v>326</v>
      </c>
      <c r="F15" s="220"/>
      <c r="G15" s="220"/>
      <c r="H15" s="220"/>
      <c r="I15" s="220"/>
      <c r="J15" s="220"/>
    </row>
    <row r="16" spans="1:10" ht="12.75" x14ac:dyDescent="0.2">
      <c r="A16" s="220"/>
      <c r="B16" s="258" t="s">
        <v>319</v>
      </c>
      <c r="C16" s="259"/>
      <c r="D16" s="231"/>
      <c r="E16" s="232"/>
      <c r="F16" s="220"/>
      <c r="G16" s="220"/>
      <c r="H16" s="220"/>
      <c r="I16" s="220"/>
      <c r="J16" s="220"/>
    </row>
    <row r="17" spans="1:10" x14ac:dyDescent="0.2">
      <c r="A17" s="220"/>
      <c r="B17" s="232"/>
      <c r="C17" s="233"/>
      <c r="D17" s="231"/>
      <c r="E17" s="232"/>
      <c r="F17" s="220"/>
      <c r="G17" s="220"/>
      <c r="H17" s="220"/>
      <c r="I17" s="220"/>
      <c r="J17" s="220"/>
    </row>
    <row r="18" spans="1:10" ht="12.75" x14ac:dyDescent="0.2">
      <c r="A18" s="220"/>
      <c r="B18" s="258" t="str">
        <f>IF(_MessTab2="","","second loading")</f>
        <v/>
      </c>
      <c r="C18" s="259"/>
      <c r="D18" s="231"/>
      <c r="E18" s="232"/>
      <c r="F18" s="220"/>
      <c r="G18" s="220"/>
      <c r="H18" s="220"/>
      <c r="I18" s="220"/>
      <c r="J18" s="220"/>
    </row>
    <row r="19" spans="1:10" x14ac:dyDescent="0.2">
      <c r="A19" s="220"/>
      <c r="B19" s="232"/>
      <c r="C19" s="233"/>
      <c r="D19" s="231"/>
      <c r="E19" s="232"/>
      <c r="F19" s="220"/>
      <c r="G19" s="220"/>
      <c r="H19" s="220"/>
      <c r="I19" s="220"/>
      <c r="J19" s="220"/>
    </row>
    <row r="20" spans="1:10" x14ac:dyDescent="0.2">
      <c r="A20" s="220"/>
      <c r="B20" s="234"/>
      <c r="C20" s="220"/>
      <c r="D20" s="220"/>
      <c r="E20" s="220"/>
      <c r="F20" s="220"/>
      <c r="G20" s="220"/>
      <c r="H20" s="220"/>
      <c r="I20" s="220"/>
      <c r="J20" s="220"/>
    </row>
    <row r="21" spans="1:10" x14ac:dyDescent="0.2">
      <c r="A21" s="220"/>
      <c r="B21" s="234"/>
      <c r="C21" s="220"/>
      <c r="D21" s="220"/>
      <c r="E21" s="220"/>
      <c r="F21" s="220"/>
      <c r="G21" s="220"/>
      <c r="H21" s="220"/>
      <c r="I21" s="220"/>
      <c r="J21" s="220"/>
    </row>
    <row r="22" spans="1:10" x14ac:dyDescent="0.2">
      <c r="A22" s="234"/>
      <c r="B22" s="234"/>
      <c r="C22" s="220"/>
      <c r="D22" s="220"/>
      <c r="E22" s="220"/>
      <c r="F22" s="220"/>
      <c r="G22" s="220"/>
      <c r="H22" s="220"/>
      <c r="I22" s="220"/>
      <c r="J22" s="220"/>
    </row>
    <row r="23" spans="1:10" x14ac:dyDescent="0.2">
      <c r="A23" s="234"/>
      <c r="B23" s="234"/>
      <c r="C23" s="220"/>
      <c r="D23" s="220"/>
      <c r="E23" s="220"/>
      <c r="F23" s="220"/>
      <c r="G23" s="220"/>
      <c r="H23" s="220"/>
      <c r="I23" s="220"/>
      <c r="J23" s="220"/>
    </row>
    <row r="24" spans="1:10" x14ac:dyDescent="0.2">
      <c r="A24" s="234"/>
      <c r="B24" s="234"/>
      <c r="C24" s="220"/>
      <c r="D24" s="220"/>
      <c r="E24" s="220"/>
      <c r="F24" s="220"/>
      <c r="G24" s="220"/>
      <c r="H24" s="220"/>
      <c r="I24" s="220"/>
      <c r="J24" s="220"/>
    </row>
    <row r="25" spans="1:10" x14ac:dyDescent="0.2">
      <c r="A25" s="234"/>
      <c r="B25" s="234"/>
      <c r="C25" s="220"/>
      <c r="D25" s="220"/>
      <c r="E25" s="220"/>
      <c r="F25" s="220"/>
      <c r="G25" s="220"/>
      <c r="H25" s="220"/>
      <c r="I25" s="220"/>
      <c r="J25" s="220"/>
    </row>
    <row r="26" spans="1:10" x14ac:dyDescent="0.2">
      <c r="A26" s="234"/>
      <c r="B26" s="234"/>
      <c r="C26" s="220"/>
      <c r="D26" s="220"/>
      <c r="E26" s="220"/>
      <c r="F26" s="220"/>
      <c r="G26" s="220"/>
      <c r="H26" s="220"/>
      <c r="I26" s="220"/>
      <c r="J26" s="220"/>
    </row>
    <row r="27" spans="1:10" x14ac:dyDescent="0.2">
      <c r="A27" s="234"/>
      <c r="B27" s="234"/>
      <c r="C27" s="220"/>
      <c r="D27" s="220"/>
      <c r="E27" s="220"/>
      <c r="F27" s="220"/>
      <c r="G27" s="220"/>
      <c r="H27" s="220"/>
      <c r="I27" s="220"/>
      <c r="J27" s="220"/>
    </row>
    <row r="28" spans="1:10" x14ac:dyDescent="0.2">
      <c r="A28" s="234"/>
      <c r="B28" s="234"/>
      <c r="C28" s="220"/>
      <c r="D28" s="220"/>
      <c r="E28" s="220"/>
      <c r="F28" s="220"/>
      <c r="G28" s="220"/>
      <c r="H28" s="220"/>
      <c r="I28" s="220"/>
      <c r="J28" s="220"/>
    </row>
    <row r="29" spans="1:10" x14ac:dyDescent="0.2">
      <c r="A29" s="234"/>
      <c r="B29" s="234"/>
      <c r="C29" s="220"/>
      <c r="D29" s="220"/>
      <c r="E29" s="220"/>
      <c r="F29" s="220"/>
      <c r="G29" s="220"/>
      <c r="H29" s="220"/>
      <c r="I29" s="220"/>
      <c r="J29" s="220"/>
    </row>
    <row r="30" spans="1:10" x14ac:dyDescent="0.2">
      <c r="A30" s="234"/>
      <c r="B30" s="234"/>
      <c r="C30" s="220"/>
      <c r="D30" s="220"/>
      <c r="E30" s="220"/>
      <c r="F30" s="220"/>
      <c r="G30" s="220"/>
      <c r="H30" s="220"/>
      <c r="I30" s="220"/>
      <c r="J30" s="220"/>
    </row>
    <row r="31" spans="1:10" x14ac:dyDescent="0.2">
      <c r="A31" s="234"/>
      <c r="B31" s="234"/>
      <c r="C31" s="220"/>
      <c r="D31" s="220"/>
      <c r="E31" s="220"/>
      <c r="F31" s="220"/>
      <c r="G31" s="220"/>
      <c r="H31" s="220"/>
      <c r="I31" s="220"/>
      <c r="J31" s="220"/>
    </row>
    <row r="32" spans="1:10" x14ac:dyDescent="0.2">
      <c r="A32" s="234"/>
      <c r="B32" s="234"/>
      <c r="C32" s="220"/>
      <c r="D32" s="220"/>
      <c r="E32" s="220"/>
      <c r="F32" s="220"/>
      <c r="G32" s="220"/>
      <c r="H32" s="220"/>
      <c r="I32" s="220"/>
      <c r="J32" s="220"/>
    </row>
    <row r="33" spans="1:10" x14ac:dyDescent="0.2">
      <c r="A33" s="234"/>
      <c r="B33" s="234"/>
      <c r="C33" s="220"/>
      <c r="D33" s="220"/>
      <c r="E33" s="220"/>
      <c r="F33" s="220"/>
      <c r="G33" s="220"/>
      <c r="H33" s="220"/>
      <c r="I33" s="220"/>
      <c r="J33" s="220"/>
    </row>
    <row r="34" spans="1:10" x14ac:dyDescent="0.2">
      <c r="A34" s="234"/>
      <c r="B34" s="234"/>
      <c r="C34" s="220"/>
      <c r="D34" s="220"/>
      <c r="E34" s="220"/>
      <c r="F34" s="220"/>
      <c r="G34" s="220"/>
      <c r="H34" s="220"/>
      <c r="I34" s="220"/>
      <c r="J34" s="220"/>
    </row>
    <row r="35" spans="1:10" ht="11.25" customHeight="1" x14ac:dyDescent="0.2">
      <c r="A35" s="234"/>
      <c r="B35" s="234"/>
      <c r="C35" s="220"/>
      <c r="D35" s="220"/>
      <c r="E35" s="220"/>
      <c r="F35" s="220"/>
      <c r="G35" s="284" t="s">
        <v>434</v>
      </c>
      <c r="H35" s="287" t="str">
        <f>IF(S96&lt;&gt;0,S96,"")</f>
        <v/>
      </c>
      <c r="I35" s="288" t="s">
        <v>343</v>
      </c>
      <c r="J35" s="220"/>
    </row>
    <row r="36" spans="1:10" ht="11.25" customHeight="1" x14ac:dyDescent="0.2">
      <c r="A36" s="234"/>
      <c r="B36" s="234"/>
      <c r="C36" s="220"/>
      <c r="D36" s="220"/>
      <c r="E36" s="220"/>
      <c r="F36" s="220"/>
      <c r="G36" s="284"/>
      <c r="H36" s="287"/>
      <c r="I36" s="288"/>
      <c r="J36" s="220"/>
    </row>
    <row r="37" spans="1:10" ht="11.25" customHeight="1" x14ac:dyDescent="0.2">
      <c r="A37" s="234"/>
      <c r="B37" s="234"/>
      <c r="C37" s="220"/>
      <c r="D37" s="220"/>
      <c r="E37" s="220"/>
      <c r="F37" s="220"/>
      <c r="G37" s="284" t="s">
        <v>435</v>
      </c>
      <c r="H37" s="287" t="str">
        <f>IF(S98&lt;&gt;0,S98,"")</f>
        <v/>
      </c>
      <c r="I37" s="288" t="s">
        <v>343</v>
      </c>
      <c r="J37" s="220"/>
    </row>
    <row r="38" spans="1:10" ht="11.25" customHeight="1" x14ac:dyDescent="0.2">
      <c r="A38" s="234"/>
      <c r="B38" s="234"/>
      <c r="C38" s="220"/>
      <c r="D38" s="220"/>
      <c r="E38" s="220"/>
      <c r="F38" s="220"/>
      <c r="G38" s="284"/>
      <c r="H38" s="287"/>
      <c r="I38" s="288"/>
      <c r="J38" s="220"/>
    </row>
    <row r="39" spans="1:10" ht="11.25" customHeight="1" x14ac:dyDescent="0.2">
      <c r="A39" s="234"/>
      <c r="B39" s="234"/>
      <c r="C39" s="220"/>
      <c r="D39" s="220"/>
      <c r="E39" s="220"/>
      <c r="F39" s="220"/>
      <c r="G39" s="284" t="s">
        <v>436</v>
      </c>
      <c r="H39" s="285" t="str">
        <f>IF(S96&lt;&gt;0,S98/S96,"")</f>
        <v/>
      </c>
      <c r="I39" s="286"/>
      <c r="J39" s="220"/>
    </row>
    <row r="40" spans="1:10" ht="11.25" customHeight="1" x14ac:dyDescent="0.2">
      <c r="A40" s="234"/>
      <c r="B40" s="234"/>
      <c r="C40" s="220"/>
      <c r="D40" s="220"/>
      <c r="E40" s="220"/>
      <c r="F40" s="220"/>
      <c r="G40" s="284"/>
      <c r="H40" s="285"/>
      <c r="I40" s="286"/>
      <c r="J40" s="220"/>
    </row>
    <row r="41" spans="1:10" ht="11.25" customHeight="1" thickBot="1" x14ac:dyDescent="0.25">
      <c r="A41" s="234"/>
      <c r="B41" s="234"/>
      <c r="C41" s="220"/>
      <c r="D41" s="220"/>
      <c r="E41" s="220"/>
      <c r="F41" s="220"/>
      <c r="G41" s="220"/>
      <c r="H41" s="220"/>
      <c r="I41" s="220"/>
      <c r="J41" s="220"/>
    </row>
    <row r="42" spans="1:10" ht="11.25" customHeight="1" x14ac:dyDescent="0.2">
      <c r="A42" s="234"/>
      <c r="B42" s="220"/>
      <c r="C42" s="220"/>
      <c r="D42" s="220"/>
      <c r="E42" s="220"/>
      <c r="F42" s="220"/>
      <c r="G42" s="281" t="s">
        <v>438</v>
      </c>
      <c r="H42" s="282"/>
      <c r="I42" s="283"/>
      <c r="J42" s="220"/>
    </row>
    <row r="43" spans="1:10" ht="11.25" customHeight="1" x14ac:dyDescent="0.2">
      <c r="A43" s="234"/>
      <c r="B43" s="220"/>
      <c r="C43" s="220"/>
      <c r="D43" s="220"/>
      <c r="E43" s="220"/>
      <c r="F43" s="220"/>
      <c r="G43" s="238" t="s">
        <v>321</v>
      </c>
      <c r="H43" s="233" t="s">
        <v>433</v>
      </c>
      <c r="I43" s="235" t="s">
        <v>437</v>
      </c>
      <c r="J43" s="220"/>
    </row>
    <row r="44" spans="1:10" ht="11.25" customHeight="1" x14ac:dyDescent="0.2">
      <c r="A44" s="220"/>
      <c r="B44" s="220"/>
      <c r="C44" s="220"/>
      <c r="D44" s="220"/>
      <c r="E44" s="220"/>
      <c r="F44" s="220"/>
      <c r="G44" s="241" t="str">
        <f>IF(AND(N78&lt;&gt;"",N77&lt;&gt;""),CONCATENATE(N77/10,"-",P77/10),"")</f>
        <v/>
      </c>
      <c r="H44" s="239" t="str">
        <f>IF(AND(O77&lt;&gt;"",O78&lt;&gt;""),O77,"")</f>
        <v/>
      </c>
      <c r="I44" s="236" t="str">
        <f>IF(H44&lt;&gt;"",H44/$H$35,"")</f>
        <v/>
      </c>
      <c r="J44" s="220"/>
    </row>
    <row r="45" spans="1:10" ht="11.25" customHeight="1" x14ac:dyDescent="0.2">
      <c r="A45" s="220"/>
      <c r="B45" s="220"/>
      <c r="C45" s="220"/>
      <c r="D45" s="220"/>
      <c r="E45" s="220"/>
      <c r="F45" s="220"/>
      <c r="G45" s="241" t="str">
        <f t="shared" ref="G45:G46" si="0">IF(AND(N79&lt;&gt;"",N78&lt;&gt;""),CONCATENATE(N78/10,"-",P78/10),"")</f>
        <v/>
      </c>
      <c r="H45" s="239" t="str">
        <f>IF(AND(O78&lt;&gt;"",O79&lt;&gt;""),O78,"")</f>
        <v/>
      </c>
      <c r="I45" s="236" t="str">
        <f t="shared" ref="I45:I46" si="1">IF(H45&lt;&gt;"",H45/$H$35,"")</f>
        <v/>
      </c>
      <c r="J45" s="220"/>
    </row>
    <row r="46" spans="1:10" ht="11.25" customHeight="1" thickBot="1" x14ac:dyDescent="0.25">
      <c r="A46" s="220"/>
      <c r="B46" s="220"/>
      <c r="C46" s="220"/>
      <c r="D46" s="220"/>
      <c r="E46" s="220"/>
      <c r="F46" s="220"/>
      <c r="G46" s="242" t="str">
        <f t="shared" si="0"/>
        <v/>
      </c>
      <c r="H46" s="240" t="str">
        <f>IF(AND(O79&lt;&gt;"",O80&lt;&gt;""),O79,"")</f>
        <v/>
      </c>
      <c r="I46" s="237" t="str">
        <f t="shared" si="1"/>
        <v/>
      </c>
      <c r="J46" s="220"/>
    </row>
    <row r="47" spans="1:10" ht="11.25" customHeight="1" x14ac:dyDescent="0.2"/>
    <row r="48" spans="1:10" ht="11.25" customHeight="1" x14ac:dyDescent="0.2"/>
    <row r="51" spans="1:13" ht="14.25" customHeight="1" x14ac:dyDescent="0.2"/>
    <row r="53" spans="1:13" x14ac:dyDescent="0.2">
      <c r="B53" s="3"/>
    </row>
    <row r="54" spans="1:13" x14ac:dyDescent="0.2">
      <c r="B54" s="3"/>
    </row>
    <row r="55" spans="1:13" x14ac:dyDescent="0.2">
      <c r="A55" s="3"/>
      <c r="B55" s="3"/>
    </row>
    <row r="56" spans="1:13" x14ac:dyDescent="0.2">
      <c r="A56" s="3"/>
      <c r="B56" s="3"/>
    </row>
    <row r="57" spans="1:13" x14ac:dyDescent="0.2">
      <c r="A57" s="3"/>
      <c r="B57" s="3"/>
      <c r="C57" s="3"/>
      <c r="D57" s="3"/>
      <c r="E57" s="3"/>
    </row>
    <row r="58" spans="1:13" x14ac:dyDescent="0.2">
      <c r="A58" s="3"/>
      <c r="B58" s="3"/>
      <c r="C58" s="3"/>
      <c r="D58" s="3"/>
      <c r="E58" s="3"/>
    </row>
    <row r="59" spans="1:13" x14ac:dyDescent="0.2">
      <c r="A59" s="3"/>
      <c r="B59" s="3"/>
      <c r="C59" s="3"/>
      <c r="D59" s="3"/>
      <c r="E59" s="3"/>
      <c r="F59" s="3"/>
    </row>
    <row r="60" spans="1:13" x14ac:dyDescent="0.2">
      <c r="A60" s="3"/>
      <c r="F60" s="3"/>
    </row>
    <row r="61" spans="1:13" x14ac:dyDescent="0.2">
      <c r="A61" s="3"/>
      <c r="F61" s="3"/>
    </row>
    <row r="62" spans="1:13" x14ac:dyDescent="0.2">
      <c r="L62" s="3"/>
      <c r="M62" s="3"/>
    </row>
    <row r="63" spans="1:13" x14ac:dyDescent="0.2">
      <c r="L63" s="3"/>
      <c r="M63" s="3"/>
    </row>
    <row r="64" spans="1:13" x14ac:dyDescent="0.2">
      <c r="L64" s="3"/>
      <c r="M64" s="3"/>
    </row>
    <row r="65" spans="12:13" x14ac:dyDescent="0.2">
      <c r="L65" s="3"/>
      <c r="M65" s="3"/>
    </row>
    <row r="66" spans="12:13" x14ac:dyDescent="0.2">
      <c r="L66" s="3"/>
      <c r="M66" s="3"/>
    </row>
    <row r="67" spans="12:13" x14ac:dyDescent="0.2">
      <c r="L67" s="3"/>
      <c r="M67" s="3" t="s">
        <v>92</v>
      </c>
    </row>
    <row r="68" spans="12:13" x14ac:dyDescent="0.2">
      <c r="L68" s="3"/>
      <c r="M68" s="3"/>
    </row>
    <row r="69" spans="12:13" x14ac:dyDescent="0.2">
      <c r="L69" s="3"/>
      <c r="M69" s="3"/>
    </row>
    <row r="70" spans="12:13" x14ac:dyDescent="0.2">
      <c r="L70" s="3"/>
      <c r="M70" s="3"/>
    </row>
    <row r="71" spans="12:13" x14ac:dyDescent="0.2">
      <c r="L71" s="3"/>
      <c r="M71" s="3"/>
    </row>
    <row r="72" spans="12:13" x14ac:dyDescent="0.2">
      <c r="L72" s="3"/>
      <c r="M72" s="3" t="s">
        <v>93</v>
      </c>
    </row>
    <row r="73" spans="12:13" x14ac:dyDescent="0.2">
      <c r="L73" s="3"/>
      <c r="M73" s="3"/>
    </row>
    <row r="74" spans="12:13" x14ac:dyDescent="0.2">
      <c r="L74" s="3"/>
      <c r="M74" s="3"/>
    </row>
    <row r="75" spans="12:13" x14ac:dyDescent="0.2">
      <c r="L75" s="3"/>
      <c r="M75" s="3"/>
    </row>
    <row r="76" spans="12:13" x14ac:dyDescent="0.2">
      <c r="L76" s="3"/>
      <c r="M76" s="3"/>
    </row>
    <row r="77" spans="12:13" x14ac:dyDescent="0.2">
      <c r="L77" s="3"/>
      <c r="M77" s="3" t="s">
        <v>94</v>
      </c>
    </row>
    <row r="78" spans="12:13" x14ac:dyDescent="0.2">
      <c r="L78" s="3"/>
      <c r="M78" s="3"/>
    </row>
    <row r="79" spans="12:13" x14ac:dyDescent="0.2">
      <c r="L79" s="3"/>
      <c r="M79" s="3"/>
    </row>
    <row r="80" spans="12:13" x14ac:dyDescent="0.2">
      <c r="L80" s="3"/>
      <c r="M80" s="3"/>
    </row>
    <row r="81" spans="12:24" x14ac:dyDescent="0.2">
      <c r="L81" s="3"/>
      <c r="M81" s="3"/>
    </row>
    <row r="82" spans="12:24" x14ac:dyDescent="0.2">
      <c r="L82" s="3"/>
      <c r="M82" s="3" t="s">
        <v>95</v>
      </c>
    </row>
    <row r="83" spans="12:24" x14ac:dyDescent="0.2">
      <c r="L83" s="3"/>
      <c r="M83" s="3"/>
    </row>
    <row r="84" spans="12:24" x14ac:dyDescent="0.2">
      <c r="L84" s="3"/>
      <c r="M84" s="3"/>
    </row>
    <row r="85" spans="12:24" x14ac:dyDescent="0.2">
      <c r="L85" s="3"/>
      <c r="M85" s="3"/>
    </row>
    <row r="86" spans="12:24" x14ac:dyDescent="0.2">
      <c r="L86" s="3"/>
      <c r="M86" s="3"/>
    </row>
    <row r="87" spans="12:24" x14ac:dyDescent="0.2">
      <c r="L87" s="3"/>
      <c r="M87" s="3" t="s">
        <v>96</v>
      </c>
    </row>
    <row r="88" spans="12:24" x14ac:dyDescent="0.2">
      <c r="L88" s="3"/>
      <c r="M88" s="3"/>
    </row>
    <row r="89" spans="12:24" x14ac:dyDescent="0.2">
      <c r="L89" s="3"/>
      <c r="M89" s="3"/>
    </row>
    <row r="90" spans="12:24" x14ac:dyDescent="0.2">
      <c r="L90" s="3"/>
      <c r="M90" s="3"/>
    </row>
    <row r="91" spans="12:24" x14ac:dyDescent="0.2">
      <c r="L91" s="3"/>
      <c r="M91" s="3"/>
    </row>
    <row r="94" spans="12:24" x14ac:dyDescent="0.2">
      <c r="N94" s="2" t="s">
        <v>7</v>
      </c>
      <c r="P94" s="3"/>
    </row>
    <row r="95" spans="12:24" x14ac:dyDescent="0.2">
      <c r="N95" s="1" t="s">
        <v>8</v>
      </c>
      <c r="O95" s="1" t="s">
        <v>9</v>
      </c>
      <c r="P95" s="1" t="s">
        <v>10</v>
      </c>
      <c r="Q95" s="1" t="s">
        <v>11</v>
      </c>
      <c r="R95" s="70" t="s">
        <v>12</v>
      </c>
      <c r="S95" s="1" t="s">
        <v>13</v>
      </c>
      <c r="T95" s="1" t="s">
        <v>75</v>
      </c>
      <c r="U95" s="1" t="s">
        <v>76</v>
      </c>
      <c r="V95" s="1" t="s">
        <v>77</v>
      </c>
      <c r="W95" s="1"/>
      <c r="X95" s="1"/>
    </row>
    <row r="96" spans="12:24" x14ac:dyDescent="0.2">
      <c r="P96" s="3"/>
    </row>
    <row r="97" spans="14:19" x14ac:dyDescent="0.2">
      <c r="P97" s="3"/>
    </row>
    <row r="101" spans="14:19" x14ac:dyDescent="0.2">
      <c r="N101" s="2" t="s">
        <v>385</v>
      </c>
    </row>
    <row r="102" spans="14:19" x14ac:dyDescent="0.2">
      <c r="N102" s="2" t="s">
        <v>384</v>
      </c>
    </row>
    <row r="103" spans="14:19" x14ac:dyDescent="0.2">
      <c r="N103" s="2" t="s">
        <v>14</v>
      </c>
      <c r="O103" s="1"/>
    </row>
    <row r="104" spans="14:19" x14ac:dyDescent="0.2">
      <c r="N104" s="2" t="s">
        <v>15</v>
      </c>
      <c r="O104" s="51"/>
      <c r="Q104" s="52"/>
      <c r="R104" s="53"/>
      <c r="S104" s="54"/>
    </row>
    <row r="105" spans="14:19" x14ac:dyDescent="0.2">
      <c r="N105" s="2" t="s">
        <v>3</v>
      </c>
      <c r="O105" s="55"/>
    </row>
    <row r="106" spans="14:19" x14ac:dyDescent="0.2">
      <c r="N106" s="2" t="s">
        <v>16</v>
      </c>
      <c r="O106" s="55"/>
    </row>
    <row r="107" spans="14:19" x14ac:dyDescent="0.2">
      <c r="N107" s="2" t="s">
        <v>1</v>
      </c>
      <c r="O107" s="1"/>
    </row>
    <row r="108" spans="14:19" x14ac:dyDescent="0.2">
      <c r="N108" s="2" t="s">
        <v>17</v>
      </c>
      <c r="O108" s="1"/>
    </row>
    <row r="109" spans="14:19" x14ac:dyDescent="0.2">
      <c r="N109" s="2" t="s">
        <v>2</v>
      </c>
      <c r="O109" s="41"/>
    </row>
    <row r="110" spans="14:19" x14ac:dyDescent="0.2">
      <c r="N110" s="2" t="s">
        <v>74</v>
      </c>
      <c r="O110" s="41"/>
    </row>
    <row r="111" spans="14:19" x14ac:dyDescent="0.2">
      <c r="N111" s="2" t="s">
        <v>383</v>
      </c>
      <c r="O111" s="7"/>
    </row>
    <row r="112" spans="14:19" x14ac:dyDescent="0.2">
      <c r="N112" s="1" t="s">
        <v>18</v>
      </c>
    </row>
    <row r="113" spans="14:24" ht="10.15" customHeight="1" x14ac:dyDescent="0.2">
      <c r="N113" s="1" t="s">
        <v>19</v>
      </c>
      <c r="O113" s="1" t="s">
        <v>20</v>
      </c>
    </row>
    <row r="114" spans="14:24" x14ac:dyDescent="0.2">
      <c r="N114" s="2">
        <v>45</v>
      </c>
      <c r="O114" s="2">
        <v>2.2000000000000002</v>
      </c>
    </row>
    <row r="115" spans="14:24" x14ac:dyDescent="0.2">
      <c r="N115" s="2">
        <v>80</v>
      </c>
      <c r="O115" s="2">
        <v>2.2999999999999998</v>
      </c>
    </row>
    <row r="116" spans="14:24" x14ac:dyDescent="0.2">
      <c r="N116" s="2">
        <v>100</v>
      </c>
      <c r="O116" s="2">
        <v>2.5</v>
      </c>
    </row>
    <row r="117" spans="14:24" x14ac:dyDescent="0.2">
      <c r="N117" s="2">
        <v>120</v>
      </c>
      <c r="O117" s="2">
        <v>2.6</v>
      </c>
    </row>
    <row r="118" spans="14:24" x14ac:dyDescent="0.2">
      <c r="N118" s="2">
        <v>150</v>
      </c>
    </row>
    <row r="119" spans="14:24" x14ac:dyDescent="0.2">
      <c r="N119" s="2">
        <v>180</v>
      </c>
    </row>
    <row r="121" spans="14:24" x14ac:dyDescent="0.2">
      <c r="N121" s="2" t="s">
        <v>4</v>
      </c>
    </row>
    <row r="122" spans="14:24" x14ac:dyDescent="0.2">
      <c r="N122" s="2" t="s">
        <v>21</v>
      </c>
      <c r="P122" s="2" t="s">
        <v>22</v>
      </c>
      <c r="R122" s="2" t="s">
        <v>23</v>
      </c>
      <c r="T122" s="2" t="s">
        <v>24</v>
      </c>
      <c r="V122" s="2" t="s">
        <v>23</v>
      </c>
      <c r="X122" s="2" t="s">
        <v>25</v>
      </c>
    </row>
    <row r="123" spans="14:24" x14ac:dyDescent="0.2">
      <c r="N123" s="2">
        <v>0</v>
      </c>
      <c r="O123" s="2">
        <f>IF(N123&lt;=$R$96,N123,$R$96)</f>
        <v>0</v>
      </c>
      <c r="P123" s="2">
        <f>$N$96+$O$96*O123+$P$96*O123*O123</f>
        <v>0</v>
      </c>
      <c r="Q123" s="2">
        <f>IF(N123&lt;=$R$97,N123,$R$97)</f>
        <v>0</v>
      </c>
      <c r="R123" s="2">
        <f>$N$97+$O$97*Q123+$P$97*Q123*Q123</f>
        <v>0</v>
      </c>
      <c r="S123" s="2">
        <f>IF(N123&lt;=$R$98,N123,$R$98)</f>
        <v>0</v>
      </c>
      <c r="T123" s="2">
        <f>$N$98+$O$98*S123+$P$98*S123*S123</f>
        <v>0</v>
      </c>
      <c r="U123" s="2">
        <f>IF(N123&lt;=$R$99,N123,$R$99)</f>
        <v>0</v>
      </c>
      <c r="V123" s="2">
        <f>$N$99+$O$99*U123+$P$99*U123*U123</f>
        <v>0</v>
      </c>
      <c r="W123" s="2">
        <f>IF(N123&lt;=$R$100,N123,$R$100)</f>
        <v>0</v>
      </c>
      <c r="X123" s="2">
        <f>$N$100+$O$100*W123+$P$100*W123*W123</f>
        <v>0</v>
      </c>
    </row>
    <row r="124" spans="14:24" x14ac:dyDescent="0.2">
      <c r="N124" s="2">
        <v>0.02</v>
      </c>
      <c r="O124" s="2">
        <f t="shared" ref="O124:O153" si="2">IF(N124&lt;=$R$96,N124,$R$96)</f>
        <v>0</v>
      </c>
      <c r="P124" s="2">
        <f t="shared" ref="P124:P153" si="3">$N$96+$O$96*O124+$P$96*O124*O124</f>
        <v>0</v>
      </c>
      <c r="Q124" s="2">
        <f t="shared" ref="Q124:Q153" si="4">IF(N124&lt;=$R$97,N124,$R$97)</f>
        <v>0</v>
      </c>
      <c r="R124" s="2">
        <f t="shared" ref="R124:R153" si="5">$N$97+$O$97*Q124+$P$97*Q124*Q124</f>
        <v>0</v>
      </c>
      <c r="S124" s="2">
        <f t="shared" ref="S124:S153" si="6">IF(N124&lt;=$R$98,N124,$R$98)</f>
        <v>0</v>
      </c>
      <c r="T124" s="2">
        <f t="shared" ref="T124:T153" si="7">$N$98+$O$98*S124+$P$98*S124*S124</f>
        <v>0</v>
      </c>
      <c r="U124" s="2">
        <f t="shared" ref="U124:U153" si="8">IF(N124&lt;=$R$99,N124,$R$99)</f>
        <v>0</v>
      </c>
      <c r="V124" s="2">
        <f t="shared" ref="V124:V153" si="9">$N$99+$O$99*U124+$P$99*U124*U124</f>
        <v>0</v>
      </c>
      <c r="W124" s="2">
        <f t="shared" ref="W124:W153" si="10">IF(N124&lt;=$R$100,N124,$R$100)</f>
        <v>0</v>
      </c>
      <c r="X124" s="2">
        <f t="shared" ref="X124:X153" si="11">$N$100+$O$100*W124+$P$100*W124*W124</f>
        <v>0</v>
      </c>
    </row>
    <row r="125" spans="14:24" x14ac:dyDescent="0.2">
      <c r="N125" s="2">
        <v>0.04</v>
      </c>
      <c r="O125" s="2">
        <f t="shared" si="2"/>
        <v>0</v>
      </c>
      <c r="P125" s="2">
        <f t="shared" si="3"/>
        <v>0</v>
      </c>
      <c r="Q125" s="2">
        <f t="shared" si="4"/>
        <v>0</v>
      </c>
      <c r="R125" s="2">
        <f t="shared" si="5"/>
        <v>0</v>
      </c>
      <c r="S125" s="2">
        <f t="shared" si="6"/>
        <v>0</v>
      </c>
      <c r="T125" s="2">
        <f t="shared" si="7"/>
        <v>0</v>
      </c>
      <c r="U125" s="2">
        <f t="shared" si="8"/>
        <v>0</v>
      </c>
      <c r="V125" s="2">
        <f t="shared" si="9"/>
        <v>0</v>
      </c>
      <c r="W125" s="2">
        <f t="shared" si="10"/>
        <v>0</v>
      </c>
      <c r="X125" s="2">
        <f t="shared" si="11"/>
        <v>0</v>
      </c>
    </row>
    <row r="126" spans="14:24" x14ac:dyDescent="0.2">
      <c r="N126" s="2">
        <v>0.06</v>
      </c>
      <c r="O126" s="2">
        <f t="shared" si="2"/>
        <v>0</v>
      </c>
      <c r="P126" s="2">
        <f t="shared" si="3"/>
        <v>0</v>
      </c>
      <c r="Q126" s="2">
        <f t="shared" si="4"/>
        <v>0</v>
      </c>
      <c r="R126" s="2">
        <f t="shared" si="5"/>
        <v>0</v>
      </c>
      <c r="S126" s="2">
        <f t="shared" si="6"/>
        <v>0</v>
      </c>
      <c r="T126" s="2">
        <f t="shared" si="7"/>
        <v>0</v>
      </c>
      <c r="U126" s="2">
        <f t="shared" si="8"/>
        <v>0</v>
      </c>
      <c r="V126" s="2">
        <f t="shared" si="9"/>
        <v>0</v>
      </c>
      <c r="W126" s="2">
        <f t="shared" si="10"/>
        <v>0</v>
      </c>
      <c r="X126" s="2">
        <f t="shared" si="11"/>
        <v>0</v>
      </c>
    </row>
    <row r="127" spans="14:24" x14ac:dyDescent="0.2">
      <c r="N127" s="2">
        <v>0.08</v>
      </c>
      <c r="O127" s="2">
        <f t="shared" si="2"/>
        <v>0</v>
      </c>
      <c r="P127" s="2">
        <f t="shared" si="3"/>
        <v>0</v>
      </c>
      <c r="Q127" s="2">
        <f t="shared" si="4"/>
        <v>0</v>
      </c>
      <c r="R127" s="2">
        <f t="shared" si="5"/>
        <v>0</v>
      </c>
      <c r="S127" s="2">
        <f t="shared" si="6"/>
        <v>0</v>
      </c>
      <c r="T127" s="2">
        <f t="shared" si="7"/>
        <v>0</v>
      </c>
      <c r="U127" s="2">
        <f t="shared" si="8"/>
        <v>0</v>
      </c>
      <c r="V127" s="2">
        <f t="shared" si="9"/>
        <v>0</v>
      </c>
      <c r="W127" s="2">
        <f t="shared" si="10"/>
        <v>0</v>
      </c>
      <c r="X127" s="2">
        <f t="shared" si="11"/>
        <v>0</v>
      </c>
    </row>
    <row r="128" spans="14:24" x14ac:dyDescent="0.2">
      <c r="N128" s="2">
        <v>0.1</v>
      </c>
      <c r="O128" s="2">
        <f t="shared" si="2"/>
        <v>0</v>
      </c>
      <c r="P128" s="2">
        <f t="shared" si="3"/>
        <v>0</v>
      </c>
      <c r="Q128" s="2">
        <f t="shared" si="4"/>
        <v>0</v>
      </c>
      <c r="R128" s="2">
        <f t="shared" si="5"/>
        <v>0</v>
      </c>
      <c r="S128" s="2">
        <f t="shared" si="6"/>
        <v>0</v>
      </c>
      <c r="T128" s="2">
        <f t="shared" si="7"/>
        <v>0</v>
      </c>
      <c r="U128" s="2">
        <f t="shared" si="8"/>
        <v>0</v>
      </c>
      <c r="V128" s="2">
        <f t="shared" si="9"/>
        <v>0</v>
      </c>
      <c r="W128" s="2">
        <f t="shared" si="10"/>
        <v>0</v>
      </c>
      <c r="X128" s="2">
        <f t="shared" si="11"/>
        <v>0</v>
      </c>
    </row>
    <row r="129" spans="14:24" x14ac:dyDescent="0.2">
      <c r="N129" s="2">
        <v>0.12</v>
      </c>
      <c r="O129" s="2">
        <f t="shared" si="2"/>
        <v>0</v>
      </c>
      <c r="P129" s="2">
        <f t="shared" si="3"/>
        <v>0</v>
      </c>
      <c r="Q129" s="2">
        <f t="shared" si="4"/>
        <v>0</v>
      </c>
      <c r="R129" s="2">
        <f t="shared" si="5"/>
        <v>0</v>
      </c>
      <c r="S129" s="2">
        <f t="shared" si="6"/>
        <v>0</v>
      </c>
      <c r="T129" s="2">
        <f t="shared" si="7"/>
        <v>0</v>
      </c>
      <c r="U129" s="2">
        <f t="shared" si="8"/>
        <v>0</v>
      </c>
      <c r="V129" s="2">
        <f t="shared" si="9"/>
        <v>0</v>
      </c>
      <c r="W129" s="2">
        <f t="shared" si="10"/>
        <v>0</v>
      </c>
      <c r="X129" s="2">
        <f t="shared" si="11"/>
        <v>0</v>
      </c>
    </row>
    <row r="130" spans="14:24" x14ac:dyDescent="0.2">
      <c r="N130" s="2">
        <v>0.14000000000000001</v>
      </c>
      <c r="O130" s="2">
        <f t="shared" si="2"/>
        <v>0</v>
      </c>
      <c r="P130" s="2">
        <f t="shared" si="3"/>
        <v>0</v>
      </c>
      <c r="Q130" s="2">
        <f t="shared" si="4"/>
        <v>0</v>
      </c>
      <c r="R130" s="2">
        <f t="shared" si="5"/>
        <v>0</v>
      </c>
      <c r="S130" s="2">
        <f t="shared" si="6"/>
        <v>0</v>
      </c>
      <c r="T130" s="2">
        <f t="shared" si="7"/>
        <v>0</v>
      </c>
      <c r="U130" s="2">
        <f t="shared" si="8"/>
        <v>0</v>
      </c>
      <c r="V130" s="2">
        <f t="shared" si="9"/>
        <v>0</v>
      </c>
      <c r="W130" s="2">
        <f t="shared" si="10"/>
        <v>0</v>
      </c>
      <c r="X130" s="2">
        <f t="shared" si="11"/>
        <v>0</v>
      </c>
    </row>
    <row r="131" spans="14:24" x14ac:dyDescent="0.2">
      <c r="N131" s="2">
        <v>0.16</v>
      </c>
      <c r="O131" s="2">
        <f t="shared" si="2"/>
        <v>0</v>
      </c>
      <c r="P131" s="2">
        <f t="shared" si="3"/>
        <v>0</v>
      </c>
      <c r="Q131" s="2">
        <f t="shared" si="4"/>
        <v>0</v>
      </c>
      <c r="R131" s="2">
        <f t="shared" si="5"/>
        <v>0</v>
      </c>
      <c r="S131" s="2">
        <f t="shared" si="6"/>
        <v>0</v>
      </c>
      <c r="T131" s="2">
        <f t="shared" si="7"/>
        <v>0</v>
      </c>
      <c r="U131" s="2">
        <f t="shared" si="8"/>
        <v>0</v>
      </c>
      <c r="V131" s="2">
        <f t="shared" si="9"/>
        <v>0</v>
      </c>
      <c r="W131" s="2">
        <f t="shared" si="10"/>
        <v>0</v>
      </c>
      <c r="X131" s="2">
        <f t="shared" si="11"/>
        <v>0</v>
      </c>
    </row>
    <row r="132" spans="14:24" x14ac:dyDescent="0.2">
      <c r="N132" s="2">
        <v>0.18</v>
      </c>
      <c r="O132" s="2">
        <f t="shared" si="2"/>
        <v>0</v>
      </c>
      <c r="P132" s="2">
        <f t="shared" si="3"/>
        <v>0</v>
      </c>
      <c r="Q132" s="2">
        <f t="shared" si="4"/>
        <v>0</v>
      </c>
      <c r="R132" s="2">
        <f t="shared" si="5"/>
        <v>0</v>
      </c>
      <c r="S132" s="2">
        <f t="shared" si="6"/>
        <v>0</v>
      </c>
      <c r="T132" s="2">
        <f t="shared" si="7"/>
        <v>0</v>
      </c>
      <c r="U132" s="2">
        <f t="shared" si="8"/>
        <v>0</v>
      </c>
      <c r="V132" s="2">
        <f t="shared" si="9"/>
        <v>0</v>
      </c>
      <c r="W132" s="2">
        <f t="shared" si="10"/>
        <v>0</v>
      </c>
      <c r="X132" s="2">
        <f t="shared" si="11"/>
        <v>0</v>
      </c>
    </row>
    <row r="133" spans="14:24" x14ac:dyDescent="0.2">
      <c r="N133" s="2">
        <v>0.2</v>
      </c>
      <c r="O133" s="2">
        <f t="shared" si="2"/>
        <v>0</v>
      </c>
      <c r="P133" s="2">
        <f t="shared" si="3"/>
        <v>0</v>
      </c>
      <c r="Q133" s="2">
        <f t="shared" si="4"/>
        <v>0</v>
      </c>
      <c r="R133" s="2">
        <f t="shared" si="5"/>
        <v>0</v>
      </c>
      <c r="S133" s="2">
        <f t="shared" si="6"/>
        <v>0</v>
      </c>
      <c r="T133" s="2">
        <f t="shared" si="7"/>
        <v>0</v>
      </c>
      <c r="U133" s="2">
        <f t="shared" si="8"/>
        <v>0</v>
      </c>
      <c r="V133" s="2">
        <f t="shared" si="9"/>
        <v>0</v>
      </c>
      <c r="W133" s="2">
        <f t="shared" si="10"/>
        <v>0</v>
      </c>
      <c r="X133" s="2">
        <f t="shared" si="11"/>
        <v>0</v>
      </c>
    </row>
    <row r="134" spans="14:24" x14ac:dyDescent="0.2">
      <c r="N134" s="2">
        <v>0.22</v>
      </c>
      <c r="O134" s="2">
        <f t="shared" si="2"/>
        <v>0</v>
      </c>
      <c r="P134" s="2">
        <f t="shared" si="3"/>
        <v>0</v>
      </c>
      <c r="Q134" s="2">
        <f t="shared" si="4"/>
        <v>0</v>
      </c>
      <c r="R134" s="2">
        <f t="shared" si="5"/>
        <v>0</v>
      </c>
      <c r="S134" s="2">
        <f t="shared" si="6"/>
        <v>0</v>
      </c>
      <c r="T134" s="2">
        <f t="shared" si="7"/>
        <v>0</v>
      </c>
      <c r="U134" s="2">
        <f t="shared" si="8"/>
        <v>0</v>
      </c>
      <c r="V134" s="2">
        <f t="shared" si="9"/>
        <v>0</v>
      </c>
      <c r="W134" s="2">
        <f t="shared" si="10"/>
        <v>0</v>
      </c>
      <c r="X134" s="2">
        <f t="shared" si="11"/>
        <v>0</v>
      </c>
    </row>
    <row r="135" spans="14:24" x14ac:dyDescent="0.2">
      <c r="N135" s="2">
        <v>0.24</v>
      </c>
      <c r="O135" s="2">
        <f t="shared" si="2"/>
        <v>0</v>
      </c>
      <c r="P135" s="2">
        <f t="shared" si="3"/>
        <v>0</v>
      </c>
      <c r="Q135" s="2">
        <f t="shared" si="4"/>
        <v>0</v>
      </c>
      <c r="R135" s="2">
        <f t="shared" si="5"/>
        <v>0</v>
      </c>
      <c r="S135" s="2">
        <f t="shared" si="6"/>
        <v>0</v>
      </c>
      <c r="T135" s="2">
        <f t="shared" si="7"/>
        <v>0</v>
      </c>
      <c r="U135" s="2">
        <f t="shared" si="8"/>
        <v>0</v>
      </c>
      <c r="V135" s="2">
        <f t="shared" si="9"/>
        <v>0</v>
      </c>
      <c r="W135" s="2">
        <f t="shared" si="10"/>
        <v>0</v>
      </c>
      <c r="X135" s="2">
        <f t="shared" si="11"/>
        <v>0</v>
      </c>
    </row>
    <row r="136" spans="14:24" x14ac:dyDescent="0.2">
      <c r="N136" s="2">
        <v>0.26</v>
      </c>
      <c r="O136" s="2">
        <f t="shared" si="2"/>
        <v>0</v>
      </c>
      <c r="P136" s="2">
        <f t="shared" si="3"/>
        <v>0</v>
      </c>
      <c r="Q136" s="2">
        <f t="shared" si="4"/>
        <v>0</v>
      </c>
      <c r="R136" s="2">
        <f t="shared" si="5"/>
        <v>0</v>
      </c>
      <c r="S136" s="2">
        <f t="shared" si="6"/>
        <v>0</v>
      </c>
      <c r="T136" s="2">
        <f t="shared" si="7"/>
        <v>0</v>
      </c>
      <c r="U136" s="2">
        <f t="shared" si="8"/>
        <v>0</v>
      </c>
      <c r="V136" s="2">
        <f t="shared" si="9"/>
        <v>0</v>
      </c>
      <c r="W136" s="2">
        <f t="shared" si="10"/>
        <v>0</v>
      </c>
      <c r="X136" s="2">
        <f t="shared" si="11"/>
        <v>0</v>
      </c>
    </row>
    <row r="137" spans="14:24" x14ac:dyDescent="0.2">
      <c r="N137" s="2">
        <v>0.28000000000000003</v>
      </c>
      <c r="O137" s="2">
        <f t="shared" si="2"/>
        <v>0</v>
      </c>
      <c r="P137" s="2">
        <f t="shared" si="3"/>
        <v>0</v>
      </c>
      <c r="Q137" s="2">
        <f t="shared" si="4"/>
        <v>0</v>
      </c>
      <c r="R137" s="2">
        <f t="shared" si="5"/>
        <v>0</v>
      </c>
      <c r="S137" s="2">
        <f t="shared" si="6"/>
        <v>0</v>
      </c>
      <c r="T137" s="2">
        <f t="shared" si="7"/>
        <v>0</v>
      </c>
      <c r="U137" s="2">
        <f t="shared" si="8"/>
        <v>0</v>
      </c>
      <c r="V137" s="2">
        <f t="shared" si="9"/>
        <v>0</v>
      </c>
      <c r="W137" s="2">
        <f t="shared" si="10"/>
        <v>0</v>
      </c>
      <c r="X137" s="2">
        <f t="shared" si="11"/>
        <v>0</v>
      </c>
    </row>
    <row r="138" spans="14:24" x14ac:dyDescent="0.2">
      <c r="N138" s="2">
        <v>0.3</v>
      </c>
      <c r="O138" s="2">
        <f t="shared" si="2"/>
        <v>0</v>
      </c>
      <c r="P138" s="2">
        <f t="shared" si="3"/>
        <v>0</v>
      </c>
      <c r="Q138" s="2">
        <f t="shared" si="4"/>
        <v>0</v>
      </c>
      <c r="R138" s="2">
        <f t="shared" si="5"/>
        <v>0</v>
      </c>
      <c r="S138" s="2">
        <f t="shared" si="6"/>
        <v>0</v>
      </c>
      <c r="T138" s="2">
        <f t="shared" si="7"/>
        <v>0</v>
      </c>
      <c r="U138" s="2">
        <f t="shared" si="8"/>
        <v>0</v>
      </c>
      <c r="V138" s="2">
        <f t="shared" si="9"/>
        <v>0</v>
      </c>
      <c r="W138" s="2">
        <f t="shared" si="10"/>
        <v>0</v>
      </c>
      <c r="X138" s="2">
        <f t="shared" si="11"/>
        <v>0</v>
      </c>
    </row>
    <row r="139" spans="14:24" x14ac:dyDescent="0.2">
      <c r="N139" s="2">
        <v>0.32</v>
      </c>
      <c r="O139" s="2">
        <f t="shared" si="2"/>
        <v>0</v>
      </c>
      <c r="P139" s="2">
        <f t="shared" si="3"/>
        <v>0</v>
      </c>
      <c r="Q139" s="2">
        <f t="shared" si="4"/>
        <v>0</v>
      </c>
      <c r="R139" s="2">
        <f t="shared" si="5"/>
        <v>0</v>
      </c>
      <c r="S139" s="2">
        <f t="shared" si="6"/>
        <v>0</v>
      </c>
      <c r="T139" s="2">
        <f t="shared" si="7"/>
        <v>0</v>
      </c>
      <c r="U139" s="2">
        <f t="shared" si="8"/>
        <v>0</v>
      </c>
      <c r="V139" s="2">
        <f t="shared" si="9"/>
        <v>0</v>
      </c>
      <c r="W139" s="2">
        <f t="shared" si="10"/>
        <v>0</v>
      </c>
      <c r="X139" s="2">
        <f t="shared" si="11"/>
        <v>0</v>
      </c>
    </row>
    <row r="140" spans="14:24" x14ac:dyDescent="0.2">
      <c r="N140" s="2">
        <v>0.34</v>
      </c>
      <c r="O140" s="2">
        <f t="shared" si="2"/>
        <v>0</v>
      </c>
      <c r="P140" s="2">
        <f t="shared" si="3"/>
        <v>0</v>
      </c>
      <c r="Q140" s="2">
        <f t="shared" si="4"/>
        <v>0</v>
      </c>
      <c r="R140" s="2">
        <f t="shared" si="5"/>
        <v>0</v>
      </c>
      <c r="S140" s="2">
        <f t="shared" si="6"/>
        <v>0</v>
      </c>
      <c r="T140" s="2">
        <f t="shared" si="7"/>
        <v>0</v>
      </c>
      <c r="U140" s="2">
        <f t="shared" si="8"/>
        <v>0</v>
      </c>
      <c r="V140" s="2">
        <f t="shared" si="9"/>
        <v>0</v>
      </c>
      <c r="W140" s="2">
        <f t="shared" si="10"/>
        <v>0</v>
      </c>
      <c r="X140" s="2">
        <f t="shared" si="11"/>
        <v>0</v>
      </c>
    </row>
    <row r="141" spans="14:24" x14ac:dyDescent="0.2">
      <c r="N141" s="2">
        <v>0.36</v>
      </c>
      <c r="O141" s="2">
        <f t="shared" si="2"/>
        <v>0</v>
      </c>
      <c r="P141" s="2">
        <f t="shared" si="3"/>
        <v>0</v>
      </c>
      <c r="Q141" s="2">
        <f t="shared" si="4"/>
        <v>0</v>
      </c>
      <c r="R141" s="2">
        <f t="shared" si="5"/>
        <v>0</v>
      </c>
      <c r="S141" s="2">
        <f t="shared" si="6"/>
        <v>0</v>
      </c>
      <c r="T141" s="2">
        <f t="shared" si="7"/>
        <v>0</v>
      </c>
      <c r="U141" s="2">
        <f t="shared" si="8"/>
        <v>0</v>
      </c>
      <c r="V141" s="2">
        <f t="shared" si="9"/>
        <v>0</v>
      </c>
      <c r="W141" s="2">
        <f t="shared" si="10"/>
        <v>0</v>
      </c>
      <c r="X141" s="2">
        <f t="shared" si="11"/>
        <v>0</v>
      </c>
    </row>
    <row r="142" spans="14:24" x14ac:dyDescent="0.2">
      <c r="N142" s="2">
        <v>0.38</v>
      </c>
      <c r="O142" s="2">
        <f t="shared" si="2"/>
        <v>0</v>
      </c>
      <c r="P142" s="2">
        <f t="shared" si="3"/>
        <v>0</v>
      </c>
      <c r="Q142" s="2">
        <f t="shared" si="4"/>
        <v>0</v>
      </c>
      <c r="R142" s="2">
        <f t="shared" si="5"/>
        <v>0</v>
      </c>
      <c r="S142" s="2">
        <f t="shared" si="6"/>
        <v>0</v>
      </c>
      <c r="T142" s="2">
        <f t="shared" si="7"/>
        <v>0</v>
      </c>
      <c r="U142" s="2">
        <f t="shared" si="8"/>
        <v>0</v>
      </c>
      <c r="V142" s="2">
        <f t="shared" si="9"/>
        <v>0</v>
      </c>
      <c r="W142" s="2">
        <f t="shared" si="10"/>
        <v>0</v>
      </c>
      <c r="X142" s="2">
        <f t="shared" si="11"/>
        <v>0</v>
      </c>
    </row>
    <row r="143" spans="14:24" x14ac:dyDescent="0.2">
      <c r="N143" s="2">
        <v>0.4</v>
      </c>
      <c r="O143" s="2">
        <f t="shared" si="2"/>
        <v>0</v>
      </c>
      <c r="P143" s="2">
        <f t="shared" si="3"/>
        <v>0</v>
      </c>
      <c r="Q143" s="2">
        <f t="shared" si="4"/>
        <v>0</v>
      </c>
      <c r="R143" s="2">
        <f t="shared" si="5"/>
        <v>0</v>
      </c>
      <c r="S143" s="2">
        <f t="shared" si="6"/>
        <v>0</v>
      </c>
      <c r="T143" s="2">
        <f t="shared" si="7"/>
        <v>0</v>
      </c>
      <c r="U143" s="2">
        <f t="shared" si="8"/>
        <v>0</v>
      </c>
      <c r="V143" s="2">
        <f t="shared" si="9"/>
        <v>0</v>
      </c>
      <c r="W143" s="2">
        <f t="shared" si="10"/>
        <v>0</v>
      </c>
      <c r="X143" s="2">
        <f t="shared" si="11"/>
        <v>0</v>
      </c>
    </row>
    <row r="144" spans="14:24" x14ac:dyDescent="0.2">
      <c r="N144" s="2">
        <v>0.42</v>
      </c>
      <c r="O144" s="2">
        <f t="shared" si="2"/>
        <v>0</v>
      </c>
      <c r="P144" s="2">
        <f t="shared" si="3"/>
        <v>0</v>
      </c>
      <c r="Q144" s="2">
        <f t="shared" si="4"/>
        <v>0</v>
      </c>
      <c r="R144" s="2">
        <f t="shared" si="5"/>
        <v>0</v>
      </c>
      <c r="S144" s="2">
        <f t="shared" si="6"/>
        <v>0</v>
      </c>
      <c r="T144" s="2">
        <f t="shared" si="7"/>
        <v>0</v>
      </c>
      <c r="U144" s="2">
        <f t="shared" si="8"/>
        <v>0</v>
      </c>
      <c r="V144" s="2">
        <f t="shared" si="9"/>
        <v>0</v>
      </c>
      <c r="W144" s="2">
        <f t="shared" si="10"/>
        <v>0</v>
      </c>
      <c r="X144" s="2">
        <f t="shared" si="11"/>
        <v>0</v>
      </c>
    </row>
    <row r="145" spans="14:24" x14ac:dyDescent="0.2">
      <c r="N145" s="2">
        <v>0.44</v>
      </c>
      <c r="O145" s="2">
        <f t="shared" si="2"/>
        <v>0</v>
      </c>
      <c r="P145" s="2">
        <f t="shared" si="3"/>
        <v>0</v>
      </c>
      <c r="Q145" s="2">
        <f t="shared" si="4"/>
        <v>0</v>
      </c>
      <c r="R145" s="2">
        <f t="shared" si="5"/>
        <v>0</v>
      </c>
      <c r="S145" s="2">
        <f t="shared" si="6"/>
        <v>0</v>
      </c>
      <c r="T145" s="2">
        <f t="shared" si="7"/>
        <v>0</v>
      </c>
      <c r="U145" s="2">
        <f t="shared" si="8"/>
        <v>0</v>
      </c>
      <c r="V145" s="2">
        <f t="shared" si="9"/>
        <v>0</v>
      </c>
      <c r="W145" s="2">
        <f t="shared" si="10"/>
        <v>0</v>
      </c>
      <c r="X145" s="2">
        <f t="shared" si="11"/>
        <v>0</v>
      </c>
    </row>
    <row r="146" spans="14:24" x14ac:dyDescent="0.2">
      <c r="N146" s="2">
        <v>0.46</v>
      </c>
      <c r="O146" s="2">
        <f t="shared" si="2"/>
        <v>0</v>
      </c>
      <c r="P146" s="2">
        <f t="shared" si="3"/>
        <v>0</v>
      </c>
      <c r="Q146" s="2">
        <f t="shared" si="4"/>
        <v>0</v>
      </c>
      <c r="R146" s="2">
        <f t="shared" si="5"/>
        <v>0</v>
      </c>
      <c r="S146" s="2">
        <f t="shared" si="6"/>
        <v>0</v>
      </c>
      <c r="T146" s="2">
        <f t="shared" si="7"/>
        <v>0</v>
      </c>
      <c r="U146" s="2">
        <f t="shared" si="8"/>
        <v>0</v>
      </c>
      <c r="V146" s="2">
        <f t="shared" si="9"/>
        <v>0</v>
      </c>
      <c r="W146" s="2">
        <f t="shared" si="10"/>
        <v>0</v>
      </c>
      <c r="X146" s="2">
        <f t="shared" si="11"/>
        <v>0</v>
      </c>
    </row>
    <row r="147" spans="14:24" x14ac:dyDescent="0.2">
      <c r="N147" s="2">
        <v>0.48</v>
      </c>
      <c r="O147" s="2">
        <f t="shared" si="2"/>
        <v>0</v>
      </c>
      <c r="P147" s="2">
        <f t="shared" si="3"/>
        <v>0</v>
      </c>
      <c r="Q147" s="2">
        <f t="shared" si="4"/>
        <v>0</v>
      </c>
      <c r="R147" s="2">
        <f t="shared" si="5"/>
        <v>0</v>
      </c>
      <c r="S147" s="2">
        <f t="shared" si="6"/>
        <v>0</v>
      </c>
      <c r="T147" s="2">
        <f t="shared" si="7"/>
        <v>0</v>
      </c>
      <c r="U147" s="2">
        <f t="shared" si="8"/>
        <v>0</v>
      </c>
      <c r="V147" s="2">
        <f t="shared" si="9"/>
        <v>0</v>
      </c>
      <c r="W147" s="2">
        <f t="shared" si="10"/>
        <v>0</v>
      </c>
      <c r="X147" s="2">
        <f t="shared" si="11"/>
        <v>0</v>
      </c>
    </row>
    <row r="148" spans="14:24" x14ac:dyDescent="0.2">
      <c r="N148" s="2">
        <v>0.5</v>
      </c>
      <c r="O148" s="2">
        <f t="shared" si="2"/>
        <v>0</v>
      </c>
      <c r="P148" s="2">
        <f t="shared" si="3"/>
        <v>0</v>
      </c>
      <c r="Q148" s="2">
        <f t="shared" si="4"/>
        <v>0</v>
      </c>
      <c r="R148" s="2">
        <f t="shared" si="5"/>
        <v>0</v>
      </c>
      <c r="S148" s="2">
        <f t="shared" si="6"/>
        <v>0</v>
      </c>
      <c r="T148" s="2">
        <f t="shared" si="7"/>
        <v>0</v>
      </c>
      <c r="U148" s="2">
        <f t="shared" si="8"/>
        <v>0</v>
      </c>
      <c r="V148" s="2">
        <f t="shared" si="9"/>
        <v>0</v>
      </c>
      <c r="W148" s="2">
        <f t="shared" si="10"/>
        <v>0</v>
      </c>
      <c r="X148" s="2">
        <f t="shared" si="11"/>
        <v>0</v>
      </c>
    </row>
    <row r="149" spans="14:24" x14ac:dyDescent="0.2">
      <c r="N149" s="2">
        <v>0.52</v>
      </c>
      <c r="O149" s="2">
        <f t="shared" si="2"/>
        <v>0</v>
      </c>
      <c r="P149" s="2">
        <f t="shared" si="3"/>
        <v>0</v>
      </c>
      <c r="Q149" s="2">
        <f t="shared" si="4"/>
        <v>0</v>
      </c>
      <c r="R149" s="2">
        <f t="shared" si="5"/>
        <v>0</v>
      </c>
      <c r="S149" s="2">
        <f t="shared" si="6"/>
        <v>0</v>
      </c>
      <c r="T149" s="2">
        <f t="shared" si="7"/>
        <v>0</v>
      </c>
      <c r="U149" s="2">
        <f t="shared" si="8"/>
        <v>0</v>
      </c>
      <c r="V149" s="2">
        <f t="shared" si="9"/>
        <v>0</v>
      </c>
      <c r="W149" s="2">
        <f t="shared" si="10"/>
        <v>0</v>
      </c>
      <c r="X149" s="2">
        <f t="shared" si="11"/>
        <v>0</v>
      </c>
    </row>
    <row r="150" spans="14:24" x14ac:dyDescent="0.2">
      <c r="N150" s="2">
        <v>0.54</v>
      </c>
      <c r="O150" s="2">
        <f t="shared" si="2"/>
        <v>0</v>
      </c>
      <c r="P150" s="2">
        <f t="shared" si="3"/>
        <v>0</v>
      </c>
      <c r="Q150" s="2">
        <f t="shared" si="4"/>
        <v>0</v>
      </c>
      <c r="R150" s="2">
        <f t="shared" si="5"/>
        <v>0</v>
      </c>
      <c r="S150" s="2">
        <f t="shared" si="6"/>
        <v>0</v>
      </c>
      <c r="T150" s="2">
        <f t="shared" si="7"/>
        <v>0</v>
      </c>
      <c r="U150" s="2">
        <f t="shared" si="8"/>
        <v>0</v>
      </c>
      <c r="V150" s="2">
        <f t="shared" si="9"/>
        <v>0</v>
      </c>
      <c r="W150" s="2">
        <f t="shared" si="10"/>
        <v>0</v>
      </c>
      <c r="X150" s="2">
        <f t="shared" si="11"/>
        <v>0</v>
      </c>
    </row>
    <row r="151" spans="14:24" x14ac:dyDescent="0.2">
      <c r="N151" s="2">
        <v>0.56000000000000005</v>
      </c>
      <c r="O151" s="2">
        <f t="shared" si="2"/>
        <v>0</v>
      </c>
      <c r="P151" s="2">
        <f t="shared" si="3"/>
        <v>0</v>
      </c>
      <c r="Q151" s="2">
        <f t="shared" si="4"/>
        <v>0</v>
      </c>
      <c r="R151" s="2">
        <f t="shared" si="5"/>
        <v>0</v>
      </c>
      <c r="S151" s="2">
        <f t="shared" si="6"/>
        <v>0</v>
      </c>
      <c r="T151" s="2">
        <f t="shared" si="7"/>
        <v>0</v>
      </c>
      <c r="U151" s="2">
        <f t="shared" si="8"/>
        <v>0</v>
      </c>
      <c r="V151" s="2">
        <f t="shared" si="9"/>
        <v>0</v>
      </c>
      <c r="W151" s="2">
        <f t="shared" si="10"/>
        <v>0</v>
      </c>
      <c r="X151" s="2">
        <f t="shared" si="11"/>
        <v>0</v>
      </c>
    </row>
    <row r="152" spans="14:24" x14ac:dyDescent="0.2">
      <c r="N152" s="2">
        <v>0.57999999999999996</v>
      </c>
      <c r="O152" s="2">
        <f t="shared" si="2"/>
        <v>0</v>
      </c>
      <c r="P152" s="2">
        <f t="shared" si="3"/>
        <v>0</v>
      </c>
      <c r="Q152" s="2">
        <f t="shared" si="4"/>
        <v>0</v>
      </c>
      <c r="R152" s="2">
        <f t="shared" si="5"/>
        <v>0</v>
      </c>
      <c r="S152" s="2">
        <f t="shared" si="6"/>
        <v>0</v>
      </c>
      <c r="T152" s="2">
        <f t="shared" si="7"/>
        <v>0</v>
      </c>
      <c r="U152" s="2">
        <f t="shared" si="8"/>
        <v>0</v>
      </c>
      <c r="V152" s="2">
        <f t="shared" si="9"/>
        <v>0</v>
      </c>
      <c r="W152" s="2">
        <f t="shared" si="10"/>
        <v>0</v>
      </c>
      <c r="X152" s="2">
        <f t="shared" si="11"/>
        <v>0</v>
      </c>
    </row>
    <row r="153" spans="14:24" x14ac:dyDescent="0.2">
      <c r="N153" s="2">
        <v>0.6</v>
      </c>
      <c r="O153" s="2">
        <f t="shared" si="2"/>
        <v>0</v>
      </c>
      <c r="P153" s="2">
        <f t="shared" si="3"/>
        <v>0</v>
      </c>
      <c r="Q153" s="2">
        <f t="shared" si="4"/>
        <v>0</v>
      </c>
      <c r="R153" s="2">
        <f t="shared" si="5"/>
        <v>0</v>
      </c>
      <c r="S153" s="2">
        <f t="shared" si="6"/>
        <v>0</v>
      </c>
      <c r="T153" s="2">
        <f t="shared" si="7"/>
        <v>0</v>
      </c>
      <c r="U153" s="2">
        <f t="shared" si="8"/>
        <v>0</v>
      </c>
      <c r="V153" s="2">
        <f t="shared" si="9"/>
        <v>0</v>
      </c>
      <c r="W153" s="2">
        <f t="shared" si="10"/>
        <v>0</v>
      </c>
      <c r="X153" s="2">
        <f t="shared" si="11"/>
        <v>0</v>
      </c>
    </row>
  </sheetData>
  <mergeCells count="13">
    <mergeCell ref="G42:I42"/>
    <mergeCell ref="G39:G40"/>
    <mergeCell ref="H39:H40"/>
    <mergeCell ref="I39:I40"/>
    <mergeCell ref="B3:J3"/>
    <mergeCell ref="B16:C16"/>
    <mergeCell ref="B18:C18"/>
    <mergeCell ref="G35:G36"/>
    <mergeCell ref="H35:H36"/>
    <mergeCell ref="I35:I36"/>
    <mergeCell ref="G37:G38"/>
    <mergeCell ref="I37:I38"/>
    <mergeCell ref="H37:H38"/>
  </mergeCells>
  <printOptions horizontalCentered="1"/>
  <pageMargins left="0.78740157480314965" right="0.39370078740157483" top="0.39370078740157483" bottom="0.59055118110236227" header="0.39370078740157483" footer="0.51181102362204722"/>
  <pageSetup paperSize="9" orientation="portrait" horizontalDpi="203" verticalDpi="196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36929" r:id="rId4" name="Button 1">
              <controlPr defaultSize="0" print="0" autoFill="0" autoPict="0" macro="[0]!KarteLesen">
                <anchor moveWithCells="1">
                  <from>
                    <xdr:col>8</xdr:col>
                    <xdr:colOff>190500</xdr:colOff>
                    <xdr:row>2</xdr:row>
                    <xdr:rowOff>9525</xdr:rowOff>
                  </from>
                  <to>
                    <xdr:col>9</xdr:col>
                    <xdr:colOff>85725</xdr:colOff>
                    <xdr:row>2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36930" r:id="rId5" name="Button 2">
              <controlPr defaultSize="0" print="0" autoFill="0" autoPict="0" macro="[0]!EnterGeo">
                <anchor moveWithCells="1">
                  <from>
                    <xdr:col>10</xdr:col>
                    <xdr:colOff>19050</xdr:colOff>
                    <xdr:row>9</xdr:row>
                    <xdr:rowOff>19050</xdr:rowOff>
                  </from>
                  <to>
                    <xdr:col>10</xdr:col>
                    <xdr:colOff>638175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36931" r:id="rId6" name="Button 3">
              <controlPr defaultSize="0" print="0" autoFill="0" autoPict="0" macro="[0]!EnterUtm">
                <anchor moveWithCells="1">
                  <from>
                    <xdr:col>10</xdr:col>
                    <xdr:colOff>19050</xdr:colOff>
                    <xdr:row>11</xdr:row>
                    <xdr:rowOff>9525</xdr:rowOff>
                  </from>
                  <to>
                    <xdr:col>10</xdr:col>
                    <xdr:colOff>638175</xdr:colOff>
                    <xdr:row>12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36932" r:id="rId7" name="Button 4">
              <controlPr defaultSize="0" print="0" autoFill="0" autoPict="0" macro="[0]!ClearGeo">
                <anchor moveWithCells="1">
                  <from>
                    <xdr:col>10</xdr:col>
                    <xdr:colOff>19050</xdr:colOff>
                    <xdr:row>13</xdr:row>
                    <xdr:rowOff>0</xdr:rowOff>
                  </from>
                  <to>
                    <xdr:col>10</xdr:col>
                    <xdr:colOff>638175</xdr:colOff>
                    <xdr:row>14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11">
    <pageSetUpPr fitToPage="1"/>
  </sheetPr>
  <dimension ref="A1:X260"/>
  <sheetViews>
    <sheetView showGridLines="0" tabSelected="1" topLeftCell="A3" zoomScaleNormal="100" workbookViewId="0">
      <selection activeCell="A3" sqref="A3"/>
    </sheetView>
  </sheetViews>
  <sheetFormatPr baseColWidth="10" defaultColWidth="11.5703125" defaultRowHeight="11.25" x14ac:dyDescent="0.2"/>
  <cols>
    <col min="1" max="1" width="1.28515625" style="2" customWidth="1"/>
    <col min="2" max="2" width="4.140625" style="2" customWidth="1"/>
    <col min="3" max="4" width="9.7109375" style="2" customWidth="1"/>
    <col min="5" max="5" width="5" style="2" customWidth="1"/>
    <col min="6" max="6" width="7.7109375" style="2" customWidth="1"/>
    <col min="7" max="9" width="13.7109375" style="2" customWidth="1"/>
    <col min="10" max="10" width="11.5703125" style="2" customWidth="1"/>
    <col min="11" max="11" width="7.85546875" style="2" customWidth="1"/>
    <col min="12" max="16384" width="11.5703125" style="2"/>
  </cols>
  <sheetData>
    <row r="1" spans="1:10" s="8" customFormat="1" ht="12.75" hidden="1" x14ac:dyDescent="0.2">
      <c r="E1" s="152"/>
      <c r="F1" s="152"/>
      <c r="G1" s="152"/>
      <c r="H1" s="40"/>
    </row>
    <row r="2" spans="1:10" ht="8.25" hidden="1" customHeight="1" x14ac:dyDescent="0.2">
      <c r="A2" s="1"/>
    </row>
    <row r="3" spans="1:10" ht="23.25" customHeight="1" x14ac:dyDescent="0.2">
      <c r="B3" s="130" t="str">
        <f>CONCATENATE("Plattendruckversuch nach DIN 18134-",TEXT(J9,"0"))</f>
        <v>Plattendruckversuch nach DIN 18134-0</v>
      </c>
      <c r="C3" s="161"/>
      <c r="D3" s="162"/>
      <c r="E3" s="162"/>
      <c r="F3" s="161"/>
      <c r="G3" s="161"/>
      <c r="H3" s="161"/>
      <c r="I3" s="161"/>
      <c r="J3" s="161"/>
    </row>
    <row r="4" spans="1:10" x14ac:dyDescent="0.2">
      <c r="A4" s="1"/>
      <c r="C4" s="7" t="s">
        <v>268</v>
      </c>
      <c r="D4" s="145" t="str">
        <f>IF('Statistik stat'!D1="","",'Statistik stat'!D1)</f>
        <v/>
      </c>
      <c r="I4" s="1" t="s">
        <v>17</v>
      </c>
      <c r="J4" s="4">
        <f>_Datensatznummer</f>
        <v>0</v>
      </c>
    </row>
    <row r="5" spans="1:10" ht="12.75" x14ac:dyDescent="0.2">
      <c r="A5" s="4"/>
      <c r="C5" s="1" t="s">
        <v>258</v>
      </c>
      <c r="D5" s="146" t="str">
        <f>IF('Statistik stat'!D5="","",'Statistik stat'!D5)</f>
        <v/>
      </c>
      <c r="E5"/>
      <c r="I5" s="1" t="s">
        <v>2</v>
      </c>
      <c r="J5" s="179">
        <f>_Kartennummer</f>
        <v>0</v>
      </c>
    </row>
    <row r="6" spans="1:10" ht="12.75" x14ac:dyDescent="0.2">
      <c r="A6" s="4"/>
      <c r="C6" s="1" t="s">
        <v>475</v>
      </c>
      <c r="D6" s="146" t="str">
        <f>IF('Statistik stat'!D6="","",'Statistik stat'!D6)</f>
        <v/>
      </c>
      <c r="E6"/>
      <c r="I6" s="1" t="s">
        <v>266</v>
      </c>
      <c r="J6" s="180">
        <f>_MessDatum</f>
        <v>0</v>
      </c>
    </row>
    <row r="7" spans="1:10" ht="12.75" x14ac:dyDescent="0.2">
      <c r="A7" s="4"/>
      <c r="C7" s="1" t="s">
        <v>260</v>
      </c>
      <c r="D7" s="146" t="str">
        <f>IF('Statistik stat'!D7="","",'Statistik stat'!D7)</f>
        <v/>
      </c>
      <c r="E7"/>
      <c r="I7" s="1" t="s">
        <v>267</v>
      </c>
      <c r="J7" s="180">
        <f>_MessDatum1</f>
        <v>0</v>
      </c>
    </row>
    <row r="8" spans="1:10" ht="12.75" x14ac:dyDescent="0.2">
      <c r="A8" s="4"/>
      <c r="C8" s="1" t="s">
        <v>261</v>
      </c>
      <c r="D8" s="146" t="str">
        <f>IF('Statistik stat'!D8="","",'Statistik stat'!D8)</f>
        <v/>
      </c>
      <c r="E8"/>
      <c r="I8" s="1" t="s">
        <v>1</v>
      </c>
      <c r="J8" s="4">
        <f>_Geraetenummer</f>
        <v>0</v>
      </c>
    </row>
    <row r="9" spans="1:10" ht="12.75" x14ac:dyDescent="0.2">
      <c r="A9" s="4"/>
      <c r="C9" s="1" t="s">
        <v>262</v>
      </c>
      <c r="D9" s="146" t="str">
        <f>IF('Statistik stat'!D9="","",'Statistik stat'!D9)</f>
        <v/>
      </c>
      <c r="E9"/>
      <c r="I9" s="1" t="s">
        <v>14</v>
      </c>
      <c r="J9" s="181">
        <f>_PlattenDurchmesser</f>
        <v>0</v>
      </c>
    </row>
    <row r="10" spans="1:10" ht="12.75" x14ac:dyDescent="0.2">
      <c r="A10" s="4"/>
      <c r="C10" s="1" t="s">
        <v>283</v>
      </c>
      <c r="D10" s="146" t="str">
        <f>IF('Statistik stat'!D10="","",'Statistik stat'!D10)</f>
        <v/>
      </c>
      <c r="E10"/>
      <c r="I10" s="1" t="s">
        <v>15</v>
      </c>
      <c r="J10" s="182">
        <f>_Hebelarm</f>
        <v>0</v>
      </c>
    </row>
    <row r="11" spans="1:10" ht="12.75" x14ac:dyDescent="0.2">
      <c r="A11" s="4"/>
      <c r="C11" s="1" t="s">
        <v>598</v>
      </c>
      <c r="D11" s="146" t="str">
        <f>IF('Statistik stat'!D11="","",'Statistik stat'!D11)</f>
        <v/>
      </c>
      <c r="E11"/>
      <c r="I11" s="1" t="str">
        <f>IF(_Tilt_mm="","","Kippweg Plattenrand:")</f>
        <v/>
      </c>
      <c r="J11" s="197" t="str">
        <f>IF(_Tilt_mm="","",_Tilt_mm)</f>
        <v/>
      </c>
    </row>
    <row r="12" spans="1:10" x14ac:dyDescent="0.2">
      <c r="A12" s="4"/>
      <c r="C12" s="1" t="s">
        <v>264</v>
      </c>
      <c r="D12" s="153" t="s">
        <v>869</v>
      </c>
      <c r="E12" s="153"/>
      <c r="F12" s="153"/>
      <c r="I12" s="1" t="str">
        <f>IF(_cLat="","","Lat.:")</f>
        <v/>
      </c>
      <c r="J12" s="203"/>
    </row>
    <row r="13" spans="1:10" x14ac:dyDescent="0.2">
      <c r="A13" s="4"/>
      <c r="B13" s="4"/>
      <c r="D13" s="153"/>
      <c r="E13" s="153"/>
      <c r="I13" s="1" t="str">
        <f>IF(_cLon="","","Lon.:")</f>
        <v/>
      </c>
      <c r="J13" s="203"/>
    </row>
    <row r="14" spans="1:10" x14ac:dyDescent="0.2">
      <c r="A14" s="4"/>
      <c r="B14" s="159"/>
      <c r="C14" s="155"/>
      <c r="D14" s="160"/>
      <c r="E14" s="153"/>
      <c r="G14" s="1" t="str">
        <f>IF(_cZone="","","UTM:")</f>
        <v/>
      </c>
      <c r="I14" s="1"/>
    </row>
    <row r="15" spans="1:10" ht="22.5" x14ac:dyDescent="0.2">
      <c r="B15" s="42" t="s">
        <v>0</v>
      </c>
      <c r="C15" s="43" t="s">
        <v>279</v>
      </c>
      <c r="D15" s="43" t="s">
        <v>252</v>
      </c>
    </row>
    <row r="16" spans="1:10" ht="12.75" x14ac:dyDescent="0.2">
      <c r="B16" s="252" t="s">
        <v>254</v>
      </c>
      <c r="C16" s="253"/>
      <c r="D16" s="166"/>
    </row>
    <row r="17" spans="1:4" x14ac:dyDescent="0.2">
      <c r="B17" s="167"/>
      <c r="C17" s="168">
        <v>0</v>
      </c>
      <c r="D17" s="169">
        <v>0.01</v>
      </c>
    </row>
    <row r="18" spans="1:4" ht="12.75" x14ac:dyDescent="0.2">
      <c r="B18" s="254" t="s">
        <v>255</v>
      </c>
      <c r="C18" s="255"/>
      <c r="D18" s="166"/>
    </row>
    <row r="19" spans="1:4" x14ac:dyDescent="0.2">
      <c r="B19" s="167"/>
      <c r="C19" s="168">
        <v>0</v>
      </c>
      <c r="D19" s="169">
        <v>0.02</v>
      </c>
    </row>
    <row r="20" spans="1:4" ht="12.75" x14ac:dyDescent="0.2">
      <c r="B20" s="254" t="s">
        <v>256</v>
      </c>
      <c r="C20" s="255"/>
      <c r="D20" s="166"/>
    </row>
    <row r="21" spans="1:4" x14ac:dyDescent="0.2">
      <c r="B21" s="167"/>
      <c r="C21" s="168">
        <v>0</v>
      </c>
      <c r="D21" s="169">
        <v>0.03</v>
      </c>
    </row>
    <row r="22" spans="1:4" x14ac:dyDescent="0.2">
      <c r="B22" s="170" t="s">
        <v>287</v>
      </c>
      <c r="C22" s="171"/>
      <c r="D22" s="166"/>
    </row>
    <row r="23" spans="1:4" x14ac:dyDescent="0.2">
      <c r="B23" s="167"/>
      <c r="C23" s="168">
        <v>0</v>
      </c>
      <c r="D23" s="169">
        <v>0.04</v>
      </c>
    </row>
    <row r="24" spans="1:4" x14ac:dyDescent="0.2">
      <c r="B24" s="170" t="s">
        <v>285</v>
      </c>
      <c r="C24" s="171"/>
      <c r="D24" s="166"/>
    </row>
    <row r="25" spans="1:4" x14ac:dyDescent="0.2">
      <c r="B25" s="167"/>
      <c r="C25" s="168">
        <v>0</v>
      </c>
      <c r="D25" s="169">
        <v>0.05</v>
      </c>
    </row>
    <row r="26" spans="1:4" x14ac:dyDescent="0.2">
      <c r="B26" s="3"/>
    </row>
    <row r="27" spans="1:4" x14ac:dyDescent="0.2">
      <c r="A27" s="3"/>
      <c r="B27" s="3"/>
    </row>
    <row r="28" spans="1:4" x14ac:dyDescent="0.2">
      <c r="A28" s="3"/>
      <c r="B28" s="3"/>
    </row>
    <row r="29" spans="1:4" x14ac:dyDescent="0.2">
      <c r="A29" s="3"/>
      <c r="B29" s="3"/>
    </row>
    <row r="30" spans="1:4" x14ac:dyDescent="0.2">
      <c r="A30" s="3"/>
      <c r="B30" s="3"/>
    </row>
    <row r="31" spans="1:4" x14ac:dyDescent="0.2">
      <c r="A31" s="3"/>
      <c r="B31" s="3"/>
    </row>
    <row r="32" spans="1:4" x14ac:dyDescent="0.2">
      <c r="A32" s="3"/>
      <c r="B32" s="3"/>
    </row>
    <row r="33" spans="1:10" x14ac:dyDescent="0.2">
      <c r="A33" s="3"/>
      <c r="B33" s="3"/>
    </row>
    <row r="34" spans="1:10" x14ac:dyDescent="0.2">
      <c r="A34" s="3"/>
      <c r="B34" s="3"/>
      <c r="F34" s="8"/>
    </row>
    <row r="35" spans="1:10" x14ac:dyDescent="0.2">
      <c r="A35" s="3"/>
      <c r="B35" s="3"/>
    </row>
    <row r="36" spans="1:10" x14ac:dyDescent="0.2">
      <c r="A36" s="3"/>
      <c r="B36" s="3"/>
    </row>
    <row r="37" spans="1:10" x14ac:dyDescent="0.2">
      <c r="A37" s="3"/>
      <c r="B37" s="3"/>
    </row>
    <row r="38" spans="1:10" x14ac:dyDescent="0.2">
      <c r="A38" s="3"/>
      <c r="B38" s="3"/>
    </row>
    <row r="39" spans="1:10" x14ac:dyDescent="0.2">
      <c r="A39" s="3"/>
      <c r="B39" s="3"/>
      <c r="F39" s="7"/>
      <c r="G39" s="155"/>
    </row>
    <row r="40" spans="1:10" x14ac:dyDescent="0.2">
      <c r="A40" s="3"/>
      <c r="B40" s="3"/>
      <c r="F40" s="154"/>
      <c r="G40" s="109" t="s">
        <v>257</v>
      </c>
      <c r="H40" s="147"/>
      <c r="I40" s="147"/>
      <c r="J40" s="148"/>
    </row>
    <row r="41" spans="1:10" x14ac:dyDescent="0.2">
      <c r="A41" s="3"/>
      <c r="B41" s="3"/>
      <c r="G41" s="150"/>
      <c r="H41" s="47" t="s">
        <v>786</v>
      </c>
      <c r="I41" s="47" t="s">
        <v>787</v>
      </c>
      <c r="J41" s="47" t="s">
        <v>788</v>
      </c>
    </row>
    <row r="42" spans="1:10" x14ac:dyDescent="0.2">
      <c r="A42" s="3"/>
      <c r="B42" s="3"/>
      <c r="F42" s="65"/>
      <c r="G42" s="151" t="s">
        <v>26</v>
      </c>
      <c r="H42" s="48">
        <f>R82</f>
        <v>0</v>
      </c>
      <c r="I42" s="49"/>
      <c r="J42" s="47"/>
    </row>
    <row r="43" spans="1:10" ht="14.25" x14ac:dyDescent="0.2">
      <c r="A43" s="3"/>
      <c r="B43" s="3"/>
      <c r="G43" s="163" t="s">
        <v>80</v>
      </c>
      <c r="H43" s="164">
        <f>S82</f>
        <v>0</v>
      </c>
      <c r="I43" s="156"/>
      <c r="J43" s="157"/>
    </row>
    <row r="44" spans="1:10" ht="14.25" x14ac:dyDescent="0.2">
      <c r="A44" s="3"/>
      <c r="B44" s="3"/>
      <c r="G44" s="163" t="s">
        <v>81</v>
      </c>
      <c r="H44" s="164">
        <f>S84</f>
        <v>0</v>
      </c>
      <c r="I44" s="157">
        <f>'Statistik stat'!D12</f>
        <v>45</v>
      </c>
      <c r="J44" s="157" t="str">
        <f>IF(H44="","",IF(H44&gt;=I44,"OK","ungültig."))</f>
        <v>ungültig.</v>
      </c>
    </row>
    <row r="45" spans="1:10" ht="14.25" x14ac:dyDescent="0.2">
      <c r="A45" s="3"/>
      <c r="B45" s="3"/>
      <c r="G45" s="163" t="s">
        <v>82</v>
      </c>
      <c r="H45" s="165" t="str">
        <f>IF(H43=0,"",H44/H43)</f>
        <v/>
      </c>
      <c r="I45" s="158">
        <f>'Statistik stat'!D13</f>
        <v>2.2000000000000002</v>
      </c>
      <c r="J45" s="157" t="str">
        <f>IF(H45="","",IF(H45&lt;=I45,"OK","ungültig."))</f>
        <v/>
      </c>
    </row>
    <row r="46" spans="1:10" ht="14.25" x14ac:dyDescent="0.2">
      <c r="A46" s="3"/>
      <c r="B46" s="3"/>
      <c r="G46" s="163" t="s">
        <v>925</v>
      </c>
      <c r="H46" s="50" t="str">
        <f>IF(S86&lt;&gt;"",S86,"")</f>
        <v/>
      </c>
      <c r="I46" s="47"/>
      <c r="J46" s="47"/>
    </row>
    <row r="47" spans="1:10" ht="14.25" x14ac:dyDescent="0.2">
      <c r="A47" s="3"/>
      <c r="B47" s="3"/>
      <c r="G47" s="163" t="s">
        <v>926</v>
      </c>
      <c r="H47" s="49" t="str">
        <f>IF(OR(H43=0,H46=""),"",H46/H43)</f>
        <v/>
      </c>
      <c r="I47" s="47"/>
      <c r="J47" s="47"/>
    </row>
    <row r="48" spans="1:10" x14ac:dyDescent="0.2">
      <c r="A48" s="3"/>
      <c r="B48" s="3"/>
      <c r="G48" s="243" t="str">
        <f>IF(T79&lt;&gt;"","Bettungsmodul:","")</f>
        <v/>
      </c>
      <c r="H48" s="244" t="str">
        <f>IF(T79&lt;&gt;"",T79,"")</f>
        <v/>
      </c>
      <c r="I48" s="245" t="str">
        <f>IF(T79&lt;&gt;"","MN/m³","")</f>
        <v/>
      </c>
      <c r="J48" s="148"/>
    </row>
    <row r="49" spans="1:10" x14ac:dyDescent="0.2">
      <c r="A49" s="3"/>
      <c r="G49" s="149" t="s">
        <v>382</v>
      </c>
      <c r="H49" s="147"/>
      <c r="I49" s="147"/>
      <c r="J49" s="148"/>
    </row>
    <row r="50" spans="1:10" ht="12.75" x14ac:dyDescent="0.2">
      <c r="G50" s="135"/>
      <c r="H50" s="135"/>
      <c r="I50" s="135"/>
      <c r="J50" s="198"/>
    </row>
    <row r="51" spans="1:10" ht="12.75" x14ac:dyDescent="0.2">
      <c r="J51" s="198"/>
    </row>
    <row r="52" spans="1:10" ht="12.75" x14ac:dyDescent="0.2">
      <c r="J52"/>
    </row>
    <row r="53" spans="1:10" ht="11.25" customHeight="1" x14ac:dyDescent="0.2">
      <c r="J53"/>
    </row>
    <row r="54" spans="1:10" ht="11.25" customHeight="1" x14ac:dyDescent="0.2">
      <c r="J54"/>
    </row>
    <row r="55" spans="1:10" ht="12.75" x14ac:dyDescent="0.2">
      <c r="J55"/>
    </row>
    <row r="56" spans="1:10" ht="12.75" x14ac:dyDescent="0.2">
      <c r="J56"/>
    </row>
    <row r="57" spans="1:10" ht="12.75" x14ac:dyDescent="0.2">
      <c r="J57"/>
    </row>
    <row r="58" spans="1:10" ht="12.75" x14ac:dyDescent="0.2">
      <c r="J58"/>
    </row>
    <row r="59" spans="1:10" ht="12.75" x14ac:dyDescent="0.2">
      <c r="B59" s="3"/>
      <c r="J59"/>
    </row>
    <row r="60" spans="1:10" x14ac:dyDescent="0.2">
      <c r="A60" s="3"/>
      <c r="B60" s="3"/>
    </row>
    <row r="61" spans="1:10" x14ac:dyDescent="0.2">
      <c r="A61" s="3"/>
      <c r="B61" s="3"/>
    </row>
    <row r="62" spans="1:10" x14ac:dyDescent="0.2">
      <c r="A62" s="3"/>
      <c r="B62" s="3"/>
    </row>
    <row r="63" spans="1:10" x14ac:dyDescent="0.2">
      <c r="A63" s="3"/>
      <c r="B63" s="3"/>
    </row>
    <row r="64" spans="1:10" x14ac:dyDescent="0.2">
      <c r="A64" s="3"/>
      <c r="B64" s="3"/>
    </row>
    <row r="65" spans="1:20" x14ac:dyDescent="0.2">
      <c r="A65" s="3"/>
      <c r="B65" s="3"/>
    </row>
    <row r="66" spans="1:20" x14ac:dyDescent="0.2">
      <c r="A66" s="3"/>
      <c r="B66" s="3"/>
    </row>
    <row r="67" spans="1:20" x14ac:dyDescent="0.2">
      <c r="A67" s="3"/>
      <c r="B67" s="3"/>
    </row>
    <row r="68" spans="1:20" x14ac:dyDescent="0.2">
      <c r="A68" s="3"/>
      <c r="B68" s="3"/>
    </row>
    <row r="69" spans="1:20" x14ac:dyDescent="0.2">
      <c r="A69" s="3"/>
      <c r="B69" s="3"/>
    </row>
    <row r="70" spans="1:20" x14ac:dyDescent="0.2">
      <c r="A70" s="3"/>
      <c r="B70" s="3"/>
    </row>
    <row r="71" spans="1:20" x14ac:dyDescent="0.2">
      <c r="A71" s="3"/>
      <c r="B71" s="3"/>
    </row>
    <row r="72" spans="1:20" x14ac:dyDescent="0.2">
      <c r="A72" s="3"/>
      <c r="B72" s="3"/>
    </row>
    <row r="73" spans="1:20" x14ac:dyDescent="0.2">
      <c r="A73" s="3"/>
      <c r="B73" s="3"/>
    </row>
    <row r="74" spans="1:20" x14ac:dyDescent="0.2">
      <c r="A74" s="3"/>
      <c r="B74" s="3"/>
    </row>
    <row r="75" spans="1:20" x14ac:dyDescent="0.2">
      <c r="A75" s="3"/>
      <c r="B75" s="3"/>
    </row>
    <row r="76" spans="1:20" x14ac:dyDescent="0.2">
      <c r="A76" s="3"/>
      <c r="B76" s="3"/>
    </row>
    <row r="77" spans="1:20" x14ac:dyDescent="0.2">
      <c r="A77" s="3"/>
      <c r="B77" s="3"/>
    </row>
    <row r="78" spans="1:20" x14ac:dyDescent="0.2">
      <c r="A78" s="3"/>
      <c r="N78" s="3" t="s">
        <v>777</v>
      </c>
      <c r="O78" s="3" t="s">
        <v>778</v>
      </c>
      <c r="P78" s="3" t="s">
        <v>293</v>
      </c>
      <c r="Q78" s="3" t="s">
        <v>294</v>
      </c>
      <c r="R78" s="3" t="s">
        <v>295</v>
      </c>
      <c r="S78" s="184" t="s">
        <v>779</v>
      </c>
      <c r="T78" s="2" t="s">
        <v>296</v>
      </c>
    </row>
    <row r="79" spans="1:20" x14ac:dyDescent="0.2">
      <c r="N79" s="185">
        <v>1.25</v>
      </c>
      <c r="O79" s="185" t="str">
        <f>IF(O82="","",_Parameter0+N79)</f>
        <v/>
      </c>
      <c r="P79" s="3" t="str">
        <f>IF(OR(P82=0,O82=""),"",O82/P82)</f>
        <v/>
      </c>
      <c r="Q79" s="3" t="str">
        <f>IF(OR(P82=0,P82=""),"",(_Parameter0-O79)/P82)</f>
        <v/>
      </c>
      <c r="R79" s="3" t="str">
        <f>IF(P79="","",P79/2)</f>
        <v/>
      </c>
      <c r="S79" s="186" t="e">
        <f>IF(P82=0,N79/O82,IF(R79="","",IF(P82&lt;0,-R79-SQRT(R79^2-Q79),-R79+SQRT(R79^2-Q79))))</f>
        <v>#DIV/0!</v>
      </c>
      <c r="T79" s="2" t="str">
        <f>IF(ISNUMBER(S79),IF(_PlattenDurchmesser&lt;&gt;300,IF(S79="","",1000*S79/(N79*762/_PlattenDurchmesser)),IF(S79="","",1000*S79/N79/2.22)),"")</f>
        <v/>
      </c>
    </row>
    <row r="80" spans="1:20" x14ac:dyDescent="0.2">
      <c r="N80" s="2" t="s">
        <v>7</v>
      </c>
      <c r="P80" s="3"/>
    </row>
    <row r="81" spans="14:22" x14ac:dyDescent="0.2">
      <c r="N81" s="4" t="s">
        <v>8</v>
      </c>
      <c r="O81" s="2" t="s">
        <v>9</v>
      </c>
      <c r="P81" s="3" t="s">
        <v>10</v>
      </c>
      <c r="Q81" s="2" t="s">
        <v>11</v>
      </c>
      <c r="R81" s="5" t="s">
        <v>780</v>
      </c>
      <c r="S81" s="2" t="s">
        <v>13</v>
      </c>
      <c r="T81" s="2" t="s">
        <v>75</v>
      </c>
      <c r="U81" s="2" t="s">
        <v>76</v>
      </c>
      <c r="V81" s="2" t="s">
        <v>77</v>
      </c>
    </row>
    <row r="82" spans="14:22" x14ac:dyDescent="0.2">
      <c r="P82" s="3"/>
    </row>
    <row r="83" spans="14:22" x14ac:dyDescent="0.2">
      <c r="P83" s="3"/>
    </row>
    <row r="86" spans="14:22" x14ac:dyDescent="0.2">
      <c r="N86" s="2" t="s">
        <v>789</v>
      </c>
      <c r="O86" s="2">
        <v>0</v>
      </c>
    </row>
    <row r="87" spans="14:22" x14ac:dyDescent="0.2">
      <c r="N87" s="2" t="s">
        <v>385</v>
      </c>
    </row>
    <row r="88" spans="14:22" x14ac:dyDescent="0.2">
      <c r="N88" s="2" t="s">
        <v>384</v>
      </c>
    </row>
    <row r="89" spans="14:22" x14ac:dyDescent="0.2">
      <c r="N89" s="2" t="s">
        <v>14</v>
      </c>
      <c r="O89" s="1"/>
    </row>
    <row r="90" spans="14:22" x14ac:dyDescent="0.2">
      <c r="N90" s="2" t="s">
        <v>15</v>
      </c>
      <c r="O90" s="51"/>
      <c r="Q90" s="52"/>
      <c r="R90" s="53"/>
      <c r="S90" s="54"/>
    </row>
    <row r="91" spans="14:22" x14ac:dyDescent="0.2">
      <c r="N91" s="2" t="s">
        <v>3</v>
      </c>
      <c r="O91" s="55"/>
    </row>
    <row r="92" spans="14:22" x14ac:dyDescent="0.2">
      <c r="N92" s="2" t="s">
        <v>16</v>
      </c>
      <c r="O92" s="55"/>
    </row>
    <row r="93" spans="14:22" x14ac:dyDescent="0.2">
      <c r="N93" s="2" t="s">
        <v>1</v>
      </c>
      <c r="O93" s="1"/>
    </row>
    <row r="94" spans="14:22" x14ac:dyDescent="0.2">
      <c r="N94" s="2" t="s">
        <v>17</v>
      </c>
      <c r="O94" s="1"/>
    </row>
    <row r="95" spans="14:22" x14ac:dyDescent="0.2">
      <c r="N95" s="2" t="s">
        <v>2</v>
      </c>
      <c r="O95" s="41"/>
    </row>
    <row r="96" spans="14:22" x14ac:dyDescent="0.2">
      <c r="N96" s="2" t="s">
        <v>74</v>
      </c>
      <c r="O96" s="41"/>
    </row>
    <row r="97" spans="14:24" x14ac:dyDescent="0.2">
      <c r="N97" s="2" t="s">
        <v>383</v>
      </c>
      <c r="O97" s="7"/>
    </row>
    <row r="98" spans="14:24" x14ac:dyDescent="0.2">
      <c r="N98" s="7" t="s">
        <v>18</v>
      </c>
    </row>
    <row r="99" spans="14:24" ht="10.15" customHeight="1" x14ac:dyDescent="0.2">
      <c r="N99" s="1" t="s">
        <v>19</v>
      </c>
      <c r="O99" s="1" t="s">
        <v>20</v>
      </c>
    </row>
    <row r="100" spans="14:24" x14ac:dyDescent="0.2">
      <c r="N100" s="2">
        <v>45</v>
      </c>
      <c r="O100" s="2">
        <v>2.2000000000000002</v>
      </c>
    </row>
    <row r="101" spans="14:24" x14ac:dyDescent="0.2">
      <c r="N101" s="2">
        <v>80</v>
      </c>
      <c r="O101" s="2">
        <v>2.2999999999999998</v>
      </c>
    </row>
    <row r="102" spans="14:24" x14ac:dyDescent="0.2">
      <c r="N102" s="2">
        <v>100</v>
      </c>
      <c r="O102" s="2">
        <v>2.5</v>
      </c>
    </row>
    <row r="103" spans="14:24" x14ac:dyDescent="0.2">
      <c r="N103" s="2">
        <v>120</v>
      </c>
      <c r="O103" s="2">
        <v>2.6</v>
      </c>
    </row>
    <row r="104" spans="14:24" x14ac:dyDescent="0.2">
      <c r="N104" s="2">
        <v>150</v>
      </c>
    </row>
    <row r="105" spans="14:24" x14ac:dyDescent="0.2">
      <c r="N105" s="2">
        <v>180</v>
      </c>
    </row>
    <row r="107" spans="14:24" x14ac:dyDescent="0.2">
      <c r="N107" s="2" t="s">
        <v>170</v>
      </c>
    </row>
    <row r="108" spans="14:24" x14ac:dyDescent="0.2">
      <c r="N108" s="2" t="s">
        <v>21</v>
      </c>
      <c r="P108" s="2" t="s">
        <v>254</v>
      </c>
      <c r="R108" s="2" t="s">
        <v>255</v>
      </c>
      <c r="T108" s="2" t="s">
        <v>256</v>
      </c>
      <c r="V108" s="2" t="s">
        <v>287</v>
      </c>
      <c r="X108" s="2" t="s">
        <v>285</v>
      </c>
    </row>
    <row r="109" spans="14:24" x14ac:dyDescent="0.2">
      <c r="N109" s="2">
        <v>0</v>
      </c>
      <c r="O109" s="2">
        <f>IF(OR($R$82=0,N109&lt;=$R$82),N109,$R$82)</f>
        <v>0</v>
      </c>
      <c r="P109" s="2">
        <f>IF(0=$R$82,O109,$N$82+$O$82*O109+$P$82*O109*O109)</f>
        <v>0</v>
      </c>
      <c r="Q109" s="2">
        <f>IF(OR($R$82=0,N109&lt;=$R$83),N109,$R$83)</f>
        <v>0</v>
      </c>
      <c r="R109" s="2">
        <f>IF(0=$R$82,1.1*Q109,$N$83+$O$83*Q109+$P$83*Q109*Q109)</f>
        <v>0</v>
      </c>
      <c r="S109" s="2">
        <f>IF(OR($R$82=0,N109&lt;=$R$84),N109,$R$84)</f>
        <v>0</v>
      </c>
      <c r="T109" s="2">
        <f>IF(0=$R$82,1.2*S109,$N$84+$O$84*S109+$P$84*S109*S109)</f>
        <v>0</v>
      </c>
      <c r="U109" s="2">
        <f>IF(OR($R$82=0,N109&lt;=$R$85),N109,$R$85)</f>
        <v>0</v>
      </c>
      <c r="V109" s="2">
        <f>IF(0=$R$82,1.3*U109,$N$85+$O$85*U109+$P$85*U109*U109)</f>
        <v>0</v>
      </c>
      <c r="W109" s="2">
        <f>IF(OR($R$82=0,N109&lt;=$R$86),N109,$R$86)</f>
        <v>0</v>
      </c>
      <c r="X109" s="2">
        <f>IF(0=$R$82,1.4*W109,$N$87+$O$87*W109+$P$86*W109*W109)</f>
        <v>0</v>
      </c>
    </row>
    <row r="110" spans="14:24" x14ac:dyDescent="0.2">
      <c r="N110" s="2">
        <v>0.02</v>
      </c>
      <c r="O110" s="2">
        <f>IF(OR($R$82=0,N110&lt;=$R$82),N110,$R$82)</f>
        <v>0.02</v>
      </c>
      <c r="P110" s="2">
        <f>IF(0=$R$82,O110,$N$82+$O$82*O110+$P$82*O110*O110)</f>
        <v>0.02</v>
      </c>
      <c r="Q110" s="2">
        <f>IF(OR($R$82=0,N110&lt;=$R$83),N110,$R$83)</f>
        <v>0.02</v>
      </c>
      <c r="R110" s="2">
        <f>IF(0=$R$82,1.1*Q110,$N$83+$O$83*Q110+$P$83*Q110*Q110)</f>
        <v>2.2000000000000002E-2</v>
      </c>
      <c r="S110" s="2">
        <f>IF(OR($R$82=0,N110&lt;=$R$84),N110,$R$84)</f>
        <v>0.02</v>
      </c>
      <c r="T110" s="2">
        <f>IF(0=$R$82,1.2*S110,$N$84+$O$84*S110+$P$84*S110*S110)</f>
        <v>2.4E-2</v>
      </c>
      <c r="U110" s="2">
        <f>IF(OR($R$82=0,N110&lt;=$R$85),N110,$R$85)</f>
        <v>0.02</v>
      </c>
      <c r="V110" s="2">
        <f>IF(0=$R$82,1.3*U110,$N$85+$O$85*U110+$P$85*U110*U110)</f>
        <v>2.6000000000000002E-2</v>
      </c>
      <c r="W110" s="2">
        <f>IF(OR($R$82=0,N110&lt;=$R$86),N110,$R$86)</f>
        <v>0.02</v>
      </c>
      <c r="X110" s="2">
        <f>IF(0=$R$82,1.4*W110,$N$87+$O$87*W110+$P$86*W110*W110)</f>
        <v>2.7999999999999997E-2</v>
      </c>
    </row>
    <row r="111" spans="14:24" x14ac:dyDescent="0.2">
      <c r="N111" s="2">
        <v>0.04</v>
      </c>
      <c r="O111" s="2">
        <f>IF(OR($R$82=0,N111&lt;=$R$82),N111,$R$82)</f>
        <v>0.04</v>
      </c>
      <c r="P111" s="2">
        <f>IF(0=$R$82,O111,$N$82+$O$82*O111+$P$82*O111*O111)</f>
        <v>0.04</v>
      </c>
      <c r="Q111" s="2">
        <f>IF(OR($R$82=0,N111&lt;=$R$83),N111,$R$83)</f>
        <v>0.04</v>
      </c>
      <c r="R111" s="2">
        <f>IF(0=$R$82,1.1*Q111,$N$83+$O$83*Q111+$P$83*Q111*Q111)</f>
        <v>4.4000000000000004E-2</v>
      </c>
      <c r="S111" s="2">
        <f>IF(OR($R$82=0,N111&lt;=$R$84),N111,$R$84)</f>
        <v>0.04</v>
      </c>
      <c r="T111" s="2">
        <f>IF(0=$R$82,1.2*S111,$N$84+$O$84*S111+$P$84*S111*S111)</f>
        <v>4.8000000000000001E-2</v>
      </c>
      <c r="U111" s="2">
        <f>IF(OR($R$82=0,N111&lt;=$R$85),N111,$R$85)</f>
        <v>0.04</v>
      </c>
      <c r="V111" s="2">
        <f>IF(0=$R$82,1.3*U111,$N$85+$O$85*U111+$P$85*U111*U111)</f>
        <v>5.2000000000000005E-2</v>
      </c>
      <c r="W111" s="2">
        <f>IF(OR($R$82=0,N111&lt;=$R$86),N111,$R$86)</f>
        <v>0.04</v>
      </c>
      <c r="X111" s="2">
        <f>IF(0=$R$82,1.4*W111,$N$87+$O$87*W111+$P$86*W111*W111)</f>
        <v>5.5999999999999994E-2</v>
      </c>
    </row>
    <row r="112" spans="14:24" x14ac:dyDescent="0.2">
      <c r="N112" s="2">
        <v>0.06</v>
      </c>
      <c r="O112" s="2">
        <f t="shared" ref="O112:O113" si="0">IF(N112&lt;=$R$82,N112,$R$82)</f>
        <v>0</v>
      </c>
      <c r="P112" s="2">
        <f t="shared" ref="P112:P113" si="1">$N$82+$O$82*O112+$P$82*O112*O112</f>
        <v>0</v>
      </c>
      <c r="Q112" s="2">
        <f t="shared" ref="Q112:Q113" si="2">IF(N112&lt;=$R$83,N112,$R$83)</f>
        <v>0</v>
      </c>
      <c r="R112" s="2">
        <f t="shared" ref="R112:R113" si="3">$N$83+$O$83*Q112+$P$83*Q112*Q112</f>
        <v>0</v>
      </c>
      <c r="S112" s="2">
        <f t="shared" ref="S112:S113" si="4">IF(N112&lt;=$R$84,N112,$R$84)</f>
        <v>0</v>
      </c>
      <c r="T112" s="2">
        <f t="shared" ref="T112:T113" si="5">$N$84+$O$84*S112+$P$84*S112*S112</f>
        <v>0</v>
      </c>
      <c r="U112" s="2">
        <f t="shared" ref="U112:U113" si="6">IF(N112&lt;=$R$85,N112,$R$85)</f>
        <v>0</v>
      </c>
      <c r="V112" s="2">
        <f t="shared" ref="V112:V113" si="7">$N$85+$O$85*U112+$P$85*U112*U112</f>
        <v>0</v>
      </c>
      <c r="W112" s="2">
        <f t="shared" ref="W112:W113" si="8">IF(N112&lt;=$R$86,N112,$R$86)</f>
        <v>0</v>
      </c>
      <c r="X112" s="2" t="e">
        <f t="shared" ref="X112:X113" si="9">$N$87+$O$87*W112+$P$86*W112*W112</f>
        <v>#VALUE!</v>
      </c>
    </row>
    <row r="113" spans="14:24" x14ac:dyDescent="0.2">
      <c r="N113" s="2">
        <v>0.08</v>
      </c>
      <c r="O113" s="2">
        <f t="shared" si="0"/>
        <v>0</v>
      </c>
      <c r="P113" s="2">
        <f t="shared" si="1"/>
        <v>0</v>
      </c>
      <c r="Q113" s="2">
        <f t="shared" si="2"/>
        <v>0</v>
      </c>
      <c r="R113" s="2">
        <f t="shared" si="3"/>
        <v>0</v>
      </c>
      <c r="S113" s="2">
        <f t="shared" si="4"/>
        <v>0</v>
      </c>
      <c r="T113" s="2">
        <f t="shared" si="5"/>
        <v>0</v>
      </c>
      <c r="U113" s="2">
        <f t="shared" si="6"/>
        <v>0</v>
      </c>
      <c r="V113" s="2">
        <f t="shared" si="7"/>
        <v>0</v>
      </c>
      <c r="W113" s="2">
        <f t="shared" si="8"/>
        <v>0</v>
      </c>
      <c r="X113" s="2" t="e">
        <f t="shared" si="9"/>
        <v>#VALUE!</v>
      </c>
    </row>
    <row r="114" spans="14:24" x14ac:dyDescent="0.2">
      <c r="N114" s="2">
        <v>0.1</v>
      </c>
      <c r="O114" s="2">
        <f t="shared" ref="O114:O158" si="10">IF(N114&lt;=$R$82,N114,$R$82)</f>
        <v>0</v>
      </c>
      <c r="P114" s="2">
        <f t="shared" ref="P114:P158" si="11">$N$82+$O$82*O114+$P$82*O114*O114</f>
        <v>0</v>
      </c>
      <c r="Q114" s="2">
        <f t="shared" ref="Q114:Q158" si="12">IF(N114&lt;=$R$83,N114,$R$83)</f>
        <v>0</v>
      </c>
      <c r="R114" s="2">
        <f t="shared" ref="R114:R158" si="13">$N$83+$O$83*Q114+$P$83*Q114*Q114</f>
        <v>0</v>
      </c>
      <c r="S114" s="2">
        <f t="shared" ref="S114:S158" si="14">IF(N114&lt;=$R$84,N114,$R$84)</f>
        <v>0</v>
      </c>
      <c r="T114" s="2">
        <f t="shared" ref="T114:T158" si="15">$N$84+$O$84*S114+$P$84*S114*S114</f>
        <v>0</v>
      </c>
      <c r="U114" s="2">
        <f t="shared" ref="U114:U158" si="16">IF(N114&lt;=$R$85,N114,$R$85)</f>
        <v>0</v>
      </c>
      <c r="V114" s="2">
        <f t="shared" ref="V114:V158" si="17">$N$85+$O$85*U114+$P$85*U114*U114</f>
        <v>0</v>
      </c>
      <c r="W114" s="2">
        <f t="shared" ref="W114:W158" si="18">IF(N114&lt;=$R$86,N114,$R$86)</f>
        <v>0</v>
      </c>
      <c r="X114" s="2" t="e">
        <f t="shared" ref="X114:X158" si="19">$N$87+$O$87*W114+$P$86*W114*W114</f>
        <v>#VALUE!</v>
      </c>
    </row>
    <row r="115" spans="14:24" x14ac:dyDescent="0.2">
      <c r="N115" s="2">
        <v>0.12</v>
      </c>
      <c r="O115" s="2">
        <f t="shared" si="10"/>
        <v>0</v>
      </c>
      <c r="P115" s="2">
        <f t="shared" si="11"/>
        <v>0</v>
      </c>
      <c r="Q115" s="2">
        <f t="shared" si="12"/>
        <v>0</v>
      </c>
      <c r="R115" s="2">
        <f t="shared" si="13"/>
        <v>0</v>
      </c>
      <c r="S115" s="2">
        <f t="shared" si="14"/>
        <v>0</v>
      </c>
      <c r="T115" s="2">
        <f t="shared" si="15"/>
        <v>0</v>
      </c>
      <c r="U115" s="2">
        <f t="shared" si="16"/>
        <v>0</v>
      </c>
      <c r="V115" s="2">
        <f t="shared" si="17"/>
        <v>0</v>
      </c>
      <c r="W115" s="2">
        <f t="shared" si="18"/>
        <v>0</v>
      </c>
      <c r="X115" s="2" t="e">
        <f t="shared" si="19"/>
        <v>#VALUE!</v>
      </c>
    </row>
    <row r="116" spans="14:24" x14ac:dyDescent="0.2">
      <c r="N116" s="2">
        <v>0.14000000000000001</v>
      </c>
      <c r="O116" s="2">
        <f t="shared" si="10"/>
        <v>0</v>
      </c>
      <c r="P116" s="2">
        <f t="shared" si="11"/>
        <v>0</v>
      </c>
      <c r="Q116" s="2">
        <f t="shared" si="12"/>
        <v>0</v>
      </c>
      <c r="R116" s="2">
        <f t="shared" si="13"/>
        <v>0</v>
      </c>
      <c r="S116" s="2">
        <f t="shared" si="14"/>
        <v>0</v>
      </c>
      <c r="T116" s="2">
        <f t="shared" si="15"/>
        <v>0</v>
      </c>
      <c r="U116" s="2">
        <f t="shared" si="16"/>
        <v>0</v>
      </c>
      <c r="V116" s="2">
        <f t="shared" si="17"/>
        <v>0</v>
      </c>
      <c r="W116" s="2">
        <f t="shared" si="18"/>
        <v>0</v>
      </c>
      <c r="X116" s="2" t="e">
        <f t="shared" si="19"/>
        <v>#VALUE!</v>
      </c>
    </row>
    <row r="117" spans="14:24" x14ac:dyDescent="0.2">
      <c r="N117" s="2">
        <v>0.16</v>
      </c>
      <c r="O117" s="2">
        <f t="shared" si="10"/>
        <v>0</v>
      </c>
      <c r="P117" s="2">
        <f t="shared" si="11"/>
        <v>0</v>
      </c>
      <c r="Q117" s="2">
        <f t="shared" si="12"/>
        <v>0</v>
      </c>
      <c r="R117" s="2">
        <f t="shared" si="13"/>
        <v>0</v>
      </c>
      <c r="S117" s="2">
        <f t="shared" si="14"/>
        <v>0</v>
      </c>
      <c r="T117" s="2">
        <f t="shared" si="15"/>
        <v>0</v>
      </c>
      <c r="U117" s="2">
        <f t="shared" si="16"/>
        <v>0</v>
      </c>
      <c r="V117" s="2">
        <f t="shared" si="17"/>
        <v>0</v>
      </c>
      <c r="W117" s="2">
        <f t="shared" si="18"/>
        <v>0</v>
      </c>
      <c r="X117" s="2" t="e">
        <f t="shared" si="19"/>
        <v>#VALUE!</v>
      </c>
    </row>
    <row r="118" spans="14:24" x14ac:dyDescent="0.2">
      <c r="N118" s="2">
        <v>0.18</v>
      </c>
      <c r="O118" s="2">
        <f t="shared" si="10"/>
        <v>0</v>
      </c>
      <c r="P118" s="2">
        <f t="shared" si="11"/>
        <v>0</v>
      </c>
      <c r="Q118" s="2">
        <f t="shared" si="12"/>
        <v>0</v>
      </c>
      <c r="R118" s="2">
        <f t="shared" si="13"/>
        <v>0</v>
      </c>
      <c r="S118" s="2">
        <f t="shared" si="14"/>
        <v>0</v>
      </c>
      <c r="T118" s="2">
        <f t="shared" si="15"/>
        <v>0</v>
      </c>
      <c r="U118" s="2">
        <f t="shared" si="16"/>
        <v>0</v>
      </c>
      <c r="V118" s="2">
        <f t="shared" si="17"/>
        <v>0</v>
      </c>
      <c r="W118" s="2">
        <f t="shared" si="18"/>
        <v>0</v>
      </c>
      <c r="X118" s="2" t="e">
        <f t="shared" si="19"/>
        <v>#VALUE!</v>
      </c>
    </row>
    <row r="119" spans="14:24" x14ac:dyDescent="0.2">
      <c r="N119" s="2">
        <v>0.2</v>
      </c>
      <c r="O119" s="2">
        <f t="shared" si="10"/>
        <v>0</v>
      </c>
      <c r="P119" s="2">
        <f t="shared" si="11"/>
        <v>0</v>
      </c>
      <c r="Q119" s="2">
        <f t="shared" si="12"/>
        <v>0</v>
      </c>
      <c r="R119" s="2">
        <f t="shared" si="13"/>
        <v>0</v>
      </c>
      <c r="S119" s="2">
        <f t="shared" si="14"/>
        <v>0</v>
      </c>
      <c r="T119" s="2">
        <f t="shared" si="15"/>
        <v>0</v>
      </c>
      <c r="U119" s="2">
        <f t="shared" si="16"/>
        <v>0</v>
      </c>
      <c r="V119" s="2">
        <f t="shared" si="17"/>
        <v>0</v>
      </c>
      <c r="W119" s="2">
        <f t="shared" si="18"/>
        <v>0</v>
      </c>
      <c r="X119" s="2" t="e">
        <f t="shared" si="19"/>
        <v>#VALUE!</v>
      </c>
    </row>
    <row r="120" spans="14:24" x14ac:dyDescent="0.2">
      <c r="N120" s="2">
        <v>0.22</v>
      </c>
      <c r="O120" s="2">
        <f t="shared" si="10"/>
        <v>0</v>
      </c>
      <c r="P120" s="2">
        <f t="shared" si="11"/>
        <v>0</v>
      </c>
      <c r="Q120" s="2">
        <f t="shared" si="12"/>
        <v>0</v>
      </c>
      <c r="R120" s="2">
        <f t="shared" si="13"/>
        <v>0</v>
      </c>
      <c r="S120" s="2">
        <f t="shared" si="14"/>
        <v>0</v>
      </c>
      <c r="T120" s="2">
        <f t="shared" si="15"/>
        <v>0</v>
      </c>
      <c r="U120" s="2">
        <f t="shared" si="16"/>
        <v>0</v>
      </c>
      <c r="V120" s="2">
        <f t="shared" si="17"/>
        <v>0</v>
      </c>
      <c r="W120" s="2">
        <f t="shared" si="18"/>
        <v>0</v>
      </c>
      <c r="X120" s="2" t="e">
        <f t="shared" si="19"/>
        <v>#VALUE!</v>
      </c>
    </row>
    <row r="121" spans="14:24" x14ac:dyDescent="0.2">
      <c r="N121" s="2">
        <v>0.24</v>
      </c>
      <c r="O121" s="2">
        <f t="shared" si="10"/>
        <v>0</v>
      </c>
      <c r="P121" s="2">
        <f t="shared" si="11"/>
        <v>0</v>
      </c>
      <c r="Q121" s="2">
        <f t="shared" si="12"/>
        <v>0</v>
      </c>
      <c r="R121" s="2">
        <f t="shared" si="13"/>
        <v>0</v>
      </c>
      <c r="S121" s="2">
        <f t="shared" si="14"/>
        <v>0</v>
      </c>
      <c r="T121" s="2">
        <f t="shared" si="15"/>
        <v>0</v>
      </c>
      <c r="U121" s="2">
        <f t="shared" si="16"/>
        <v>0</v>
      </c>
      <c r="V121" s="2">
        <f t="shared" si="17"/>
        <v>0</v>
      </c>
      <c r="W121" s="2">
        <f t="shared" si="18"/>
        <v>0</v>
      </c>
      <c r="X121" s="2" t="e">
        <f t="shared" si="19"/>
        <v>#VALUE!</v>
      </c>
    </row>
    <row r="122" spans="14:24" x14ac:dyDescent="0.2">
      <c r="N122" s="2">
        <v>0.26</v>
      </c>
      <c r="O122" s="2">
        <f t="shared" si="10"/>
        <v>0</v>
      </c>
      <c r="P122" s="2">
        <f t="shared" si="11"/>
        <v>0</v>
      </c>
      <c r="Q122" s="2">
        <f t="shared" si="12"/>
        <v>0</v>
      </c>
      <c r="R122" s="2">
        <f t="shared" si="13"/>
        <v>0</v>
      </c>
      <c r="S122" s="2">
        <f t="shared" si="14"/>
        <v>0</v>
      </c>
      <c r="T122" s="2">
        <f t="shared" si="15"/>
        <v>0</v>
      </c>
      <c r="U122" s="2">
        <f t="shared" si="16"/>
        <v>0</v>
      </c>
      <c r="V122" s="2">
        <f t="shared" si="17"/>
        <v>0</v>
      </c>
      <c r="W122" s="2">
        <f t="shared" si="18"/>
        <v>0</v>
      </c>
      <c r="X122" s="2" t="e">
        <f t="shared" si="19"/>
        <v>#VALUE!</v>
      </c>
    </row>
    <row r="123" spans="14:24" x14ac:dyDescent="0.2">
      <c r="N123" s="2">
        <v>0.28000000000000003</v>
      </c>
      <c r="O123" s="2">
        <f t="shared" si="10"/>
        <v>0</v>
      </c>
      <c r="P123" s="2">
        <f t="shared" si="11"/>
        <v>0</v>
      </c>
      <c r="Q123" s="2">
        <f t="shared" si="12"/>
        <v>0</v>
      </c>
      <c r="R123" s="2">
        <f t="shared" si="13"/>
        <v>0</v>
      </c>
      <c r="S123" s="2">
        <f t="shared" si="14"/>
        <v>0</v>
      </c>
      <c r="T123" s="2">
        <f t="shared" si="15"/>
        <v>0</v>
      </c>
      <c r="U123" s="2">
        <f t="shared" si="16"/>
        <v>0</v>
      </c>
      <c r="V123" s="2">
        <f t="shared" si="17"/>
        <v>0</v>
      </c>
      <c r="W123" s="2">
        <f t="shared" si="18"/>
        <v>0</v>
      </c>
      <c r="X123" s="2" t="e">
        <f t="shared" si="19"/>
        <v>#VALUE!</v>
      </c>
    </row>
    <row r="124" spans="14:24" x14ac:dyDescent="0.2">
      <c r="N124" s="2">
        <v>0.3</v>
      </c>
      <c r="O124" s="2">
        <f t="shared" si="10"/>
        <v>0</v>
      </c>
      <c r="P124" s="2">
        <f t="shared" si="11"/>
        <v>0</v>
      </c>
      <c r="Q124" s="2">
        <f t="shared" si="12"/>
        <v>0</v>
      </c>
      <c r="R124" s="2">
        <f t="shared" si="13"/>
        <v>0</v>
      </c>
      <c r="S124" s="2">
        <f t="shared" si="14"/>
        <v>0</v>
      </c>
      <c r="T124" s="2">
        <f t="shared" si="15"/>
        <v>0</v>
      </c>
      <c r="U124" s="2">
        <f t="shared" si="16"/>
        <v>0</v>
      </c>
      <c r="V124" s="2">
        <f t="shared" si="17"/>
        <v>0</v>
      </c>
      <c r="W124" s="2">
        <f t="shared" si="18"/>
        <v>0</v>
      </c>
      <c r="X124" s="2" t="e">
        <f t="shared" si="19"/>
        <v>#VALUE!</v>
      </c>
    </row>
    <row r="125" spans="14:24" x14ac:dyDescent="0.2">
      <c r="N125" s="2">
        <v>0.32</v>
      </c>
      <c r="O125" s="2">
        <f t="shared" si="10"/>
        <v>0</v>
      </c>
      <c r="P125" s="2">
        <f t="shared" si="11"/>
        <v>0</v>
      </c>
      <c r="Q125" s="2">
        <f t="shared" si="12"/>
        <v>0</v>
      </c>
      <c r="R125" s="2">
        <f t="shared" si="13"/>
        <v>0</v>
      </c>
      <c r="S125" s="2">
        <f t="shared" si="14"/>
        <v>0</v>
      </c>
      <c r="T125" s="2">
        <f t="shared" si="15"/>
        <v>0</v>
      </c>
      <c r="U125" s="2">
        <f t="shared" si="16"/>
        <v>0</v>
      </c>
      <c r="V125" s="2">
        <f t="shared" si="17"/>
        <v>0</v>
      </c>
      <c r="W125" s="2">
        <f t="shared" si="18"/>
        <v>0</v>
      </c>
      <c r="X125" s="2" t="e">
        <f t="shared" si="19"/>
        <v>#VALUE!</v>
      </c>
    </row>
    <row r="126" spans="14:24" x14ac:dyDescent="0.2">
      <c r="N126" s="2">
        <v>0.34</v>
      </c>
      <c r="O126" s="2">
        <f t="shared" si="10"/>
        <v>0</v>
      </c>
      <c r="P126" s="2">
        <f t="shared" si="11"/>
        <v>0</v>
      </c>
      <c r="Q126" s="2">
        <f t="shared" si="12"/>
        <v>0</v>
      </c>
      <c r="R126" s="2">
        <f t="shared" si="13"/>
        <v>0</v>
      </c>
      <c r="S126" s="2">
        <f t="shared" si="14"/>
        <v>0</v>
      </c>
      <c r="T126" s="2">
        <f t="shared" si="15"/>
        <v>0</v>
      </c>
      <c r="U126" s="2">
        <f t="shared" si="16"/>
        <v>0</v>
      </c>
      <c r="V126" s="2">
        <f t="shared" si="17"/>
        <v>0</v>
      </c>
      <c r="W126" s="2">
        <f t="shared" si="18"/>
        <v>0</v>
      </c>
      <c r="X126" s="2" t="e">
        <f t="shared" si="19"/>
        <v>#VALUE!</v>
      </c>
    </row>
    <row r="127" spans="14:24" x14ac:dyDescent="0.2">
      <c r="N127" s="2">
        <v>0.36</v>
      </c>
      <c r="O127" s="2">
        <f t="shared" si="10"/>
        <v>0</v>
      </c>
      <c r="P127" s="2">
        <f t="shared" si="11"/>
        <v>0</v>
      </c>
      <c r="Q127" s="2">
        <f t="shared" si="12"/>
        <v>0</v>
      </c>
      <c r="R127" s="2">
        <f t="shared" si="13"/>
        <v>0</v>
      </c>
      <c r="S127" s="2">
        <f t="shared" si="14"/>
        <v>0</v>
      </c>
      <c r="T127" s="2">
        <f t="shared" si="15"/>
        <v>0</v>
      </c>
      <c r="U127" s="2">
        <f t="shared" si="16"/>
        <v>0</v>
      </c>
      <c r="V127" s="2">
        <f t="shared" si="17"/>
        <v>0</v>
      </c>
      <c r="W127" s="2">
        <f t="shared" si="18"/>
        <v>0</v>
      </c>
      <c r="X127" s="2" t="e">
        <f t="shared" si="19"/>
        <v>#VALUE!</v>
      </c>
    </row>
    <row r="128" spans="14:24" x14ac:dyDescent="0.2">
      <c r="N128" s="2">
        <v>0.38</v>
      </c>
      <c r="O128" s="2">
        <f t="shared" si="10"/>
        <v>0</v>
      </c>
      <c r="P128" s="2">
        <f t="shared" si="11"/>
        <v>0</v>
      </c>
      <c r="Q128" s="2">
        <f t="shared" si="12"/>
        <v>0</v>
      </c>
      <c r="R128" s="2">
        <f t="shared" si="13"/>
        <v>0</v>
      </c>
      <c r="S128" s="2">
        <f t="shared" si="14"/>
        <v>0</v>
      </c>
      <c r="T128" s="2">
        <f t="shared" si="15"/>
        <v>0</v>
      </c>
      <c r="U128" s="2">
        <f t="shared" si="16"/>
        <v>0</v>
      </c>
      <c r="V128" s="2">
        <f t="shared" si="17"/>
        <v>0</v>
      </c>
      <c r="W128" s="2">
        <f t="shared" si="18"/>
        <v>0</v>
      </c>
      <c r="X128" s="2" t="e">
        <f t="shared" si="19"/>
        <v>#VALUE!</v>
      </c>
    </row>
    <row r="129" spans="14:24" x14ac:dyDescent="0.2">
      <c r="N129" s="2">
        <v>0.4</v>
      </c>
      <c r="O129" s="2">
        <f t="shared" si="10"/>
        <v>0</v>
      </c>
      <c r="P129" s="2">
        <f t="shared" si="11"/>
        <v>0</v>
      </c>
      <c r="Q129" s="2">
        <f t="shared" si="12"/>
        <v>0</v>
      </c>
      <c r="R129" s="2">
        <f t="shared" si="13"/>
        <v>0</v>
      </c>
      <c r="S129" s="2">
        <f t="shared" si="14"/>
        <v>0</v>
      </c>
      <c r="T129" s="2">
        <f t="shared" si="15"/>
        <v>0</v>
      </c>
      <c r="U129" s="2">
        <f t="shared" si="16"/>
        <v>0</v>
      </c>
      <c r="V129" s="2">
        <f t="shared" si="17"/>
        <v>0</v>
      </c>
      <c r="W129" s="2">
        <f t="shared" si="18"/>
        <v>0</v>
      </c>
      <c r="X129" s="2" t="e">
        <f t="shared" si="19"/>
        <v>#VALUE!</v>
      </c>
    </row>
    <row r="130" spans="14:24" x14ac:dyDescent="0.2">
      <c r="N130" s="2">
        <v>0.42</v>
      </c>
      <c r="O130" s="2">
        <f t="shared" si="10"/>
        <v>0</v>
      </c>
      <c r="P130" s="2">
        <f t="shared" si="11"/>
        <v>0</v>
      </c>
      <c r="Q130" s="2">
        <f t="shared" si="12"/>
        <v>0</v>
      </c>
      <c r="R130" s="2">
        <f t="shared" si="13"/>
        <v>0</v>
      </c>
      <c r="S130" s="2">
        <f t="shared" si="14"/>
        <v>0</v>
      </c>
      <c r="T130" s="2">
        <f t="shared" si="15"/>
        <v>0</v>
      </c>
      <c r="U130" s="2">
        <f t="shared" si="16"/>
        <v>0</v>
      </c>
      <c r="V130" s="2">
        <f t="shared" si="17"/>
        <v>0</v>
      </c>
      <c r="W130" s="2">
        <f t="shared" si="18"/>
        <v>0</v>
      </c>
      <c r="X130" s="2" t="e">
        <f t="shared" si="19"/>
        <v>#VALUE!</v>
      </c>
    </row>
    <row r="131" spans="14:24" x14ac:dyDescent="0.2">
      <c r="N131" s="2">
        <v>0.44</v>
      </c>
      <c r="O131" s="2">
        <f t="shared" si="10"/>
        <v>0</v>
      </c>
      <c r="P131" s="2">
        <f t="shared" si="11"/>
        <v>0</v>
      </c>
      <c r="Q131" s="2">
        <f t="shared" si="12"/>
        <v>0</v>
      </c>
      <c r="R131" s="2">
        <f t="shared" si="13"/>
        <v>0</v>
      </c>
      <c r="S131" s="2">
        <f t="shared" si="14"/>
        <v>0</v>
      </c>
      <c r="T131" s="2">
        <f t="shared" si="15"/>
        <v>0</v>
      </c>
      <c r="U131" s="2">
        <f t="shared" si="16"/>
        <v>0</v>
      </c>
      <c r="V131" s="2">
        <f t="shared" si="17"/>
        <v>0</v>
      </c>
      <c r="W131" s="2">
        <f t="shared" si="18"/>
        <v>0</v>
      </c>
      <c r="X131" s="2" t="e">
        <f t="shared" si="19"/>
        <v>#VALUE!</v>
      </c>
    </row>
    <row r="132" spans="14:24" x14ac:dyDescent="0.2">
      <c r="N132" s="2">
        <v>0.46</v>
      </c>
      <c r="O132" s="2">
        <f t="shared" si="10"/>
        <v>0</v>
      </c>
      <c r="P132" s="2">
        <f t="shared" si="11"/>
        <v>0</v>
      </c>
      <c r="Q132" s="2">
        <f t="shared" si="12"/>
        <v>0</v>
      </c>
      <c r="R132" s="2">
        <f t="shared" si="13"/>
        <v>0</v>
      </c>
      <c r="S132" s="2">
        <f t="shared" si="14"/>
        <v>0</v>
      </c>
      <c r="T132" s="2">
        <f t="shared" si="15"/>
        <v>0</v>
      </c>
      <c r="U132" s="2">
        <f t="shared" si="16"/>
        <v>0</v>
      </c>
      <c r="V132" s="2">
        <f t="shared" si="17"/>
        <v>0</v>
      </c>
      <c r="W132" s="2">
        <f t="shared" si="18"/>
        <v>0</v>
      </c>
      <c r="X132" s="2" t="e">
        <f t="shared" si="19"/>
        <v>#VALUE!</v>
      </c>
    </row>
    <row r="133" spans="14:24" x14ac:dyDescent="0.2">
      <c r="N133" s="2">
        <v>0.48</v>
      </c>
      <c r="O133" s="2">
        <f t="shared" si="10"/>
        <v>0</v>
      </c>
      <c r="P133" s="2">
        <f t="shared" si="11"/>
        <v>0</v>
      </c>
      <c r="Q133" s="2">
        <f t="shared" si="12"/>
        <v>0</v>
      </c>
      <c r="R133" s="2">
        <f t="shared" si="13"/>
        <v>0</v>
      </c>
      <c r="S133" s="2">
        <f t="shared" si="14"/>
        <v>0</v>
      </c>
      <c r="T133" s="2">
        <f t="shared" si="15"/>
        <v>0</v>
      </c>
      <c r="U133" s="2">
        <f t="shared" si="16"/>
        <v>0</v>
      </c>
      <c r="V133" s="2">
        <f t="shared" si="17"/>
        <v>0</v>
      </c>
      <c r="W133" s="2">
        <f t="shared" si="18"/>
        <v>0</v>
      </c>
      <c r="X133" s="2" t="e">
        <f t="shared" si="19"/>
        <v>#VALUE!</v>
      </c>
    </row>
    <row r="134" spans="14:24" x14ac:dyDescent="0.2">
      <c r="N134" s="2">
        <v>0.5</v>
      </c>
      <c r="O134" s="2">
        <f t="shared" si="10"/>
        <v>0</v>
      </c>
      <c r="P134" s="2">
        <f t="shared" si="11"/>
        <v>0</v>
      </c>
      <c r="Q134" s="2">
        <f t="shared" si="12"/>
        <v>0</v>
      </c>
      <c r="R134" s="2">
        <f t="shared" si="13"/>
        <v>0</v>
      </c>
      <c r="S134" s="2">
        <f t="shared" si="14"/>
        <v>0</v>
      </c>
      <c r="T134" s="2">
        <f t="shared" si="15"/>
        <v>0</v>
      </c>
      <c r="U134" s="2">
        <f t="shared" si="16"/>
        <v>0</v>
      </c>
      <c r="V134" s="2">
        <f t="shared" si="17"/>
        <v>0</v>
      </c>
      <c r="W134" s="2">
        <f t="shared" si="18"/>
        <v>0</v>
      </c>
      <c r="X134" s="2" t="e">
        <f t="shared" si="19"/>
        <v>#VALUE!</v>
      </c>
    </row>
    <row r="135" spans="14:24" x14ac:dyDescent="0.2">
      <c r="N135" s="2">
        <v>0.52</v>
      </c>
      <c r="O135" s="2">
        <f t="shared" si="10"/>
        <v>0</v>
      </c>
      <c r="P135" s="2">
        <f t="shared" si="11"/>
        <v>0</v>
      </c>
      <c r="Q135" s="2">
        <f t="shared" si="12"/>
        <v>0</v>
      </c>
      <c r="R135" s="2">
        <f t="shared" si="13"/>
        <v>0</v>
      </c>
      <c r="S135" s="2">
        <f t="shared" si="14"/>
        <v>0</v>
      </c>
      <c r="T135" s="2">
        <f t="shared" si="15"/>
        <v>0</v>
      </c>
      <c r="U135" s="2">
        <f t="shared" si="16"/>
        <v>0</v>
      </c>
      <c r="V135" s="2">
        <f t="shared" si="17"/>
        <v>0</v>
      </c>
      <c r="W135" s="2">
        <f t="shared" si="18"/>
        <v>0</v>
      </c>
      <c r="X135" s="2" t="e">
        <f t="shared" si="19"/>
        <v>#VALUE!</v>
      </c>
    </row>
    <row r="136" spans="14:24" x14ac:dyDescent="0.2">
      <c r="N136" s="2">
        <v>0.54</v>
      </c>
      <c r="O136" s="2">
        <f t="shared" si="10"/>
        <v>0</v>
      </c>
      <c r="P136" s="2">
        <f t="shared" si="11"/>
        <v>0</v>
      </c>
      <c r="Q136" s="2">
        <f t="shared" si="12"/>
        <v>0</v>
      </c>
      <c r="R136" s="2">
        <f t="shared" si="13"/>
        <v>0</v>
      </c>
      <c r="S136" s="2">
        <f t="shared" si="14"/>
        <v>0</v>
      </c>
      <c r="T136" s="2">
        <f t="shared" si="15"/>
        <v>0</v>
      </c>
      <c r="U136" s="2">
        <f t="shared" si="16"/>
        <v>0</v>
      </c>
      <c r="V136" s="2">
        <f t="shared" si="17"/>
        <v>0</v>
      </c>
      <c r="W136" s="2">
        <f t="shared" si="18"/>
        <v>0</v>
      </c>
      <c r="X136" s="2" t="e">
        <f t="shared" si="19"/>
        <v>#VALUE!</v>
      </c>
    </row>
    <row r="137" spans="14:24" x14ac:dyDescent="0.2">
      <c r="N137" s="2">
        <v>0.56000000000000005</v>
      </c>
      <c r="O137" s="2">
        <f t="shared" si="10"/>
        <v>0</v>
      </c>
      <c r="P137" s="2">
        <f t="shared" si="11"/>
        <v>0</v>
      </c>
      <c r="Q137" s="2">
        <f t="shared" si="12"/>
        <v>0</v>
      </c>
      <c r="R137" s="2">
        <f t="shared" si="13"/>
        <v>0</v>
      </c>
      <c r="S137" s="2">
        <f t="shared" si="14"/>
        <v>0</v>
      </c>
      <c r="T137" s="2">
        <f t="shared" si="15"/>
        <v>0</v>
      </c>
      <c r="U137" s="2">
        <f t="shared" si="16"/>
        <v>0</v>
      </c>
      <c r="V137" s="2">
        <f t="shared" si="17"/>
        <v>0</v>
      </c>
      <c r="W137" s="2">
        <f t="shared" si="18"/>
        <v>0</v>
      </c>
      <c r="X137" s="2" t="e">
        <f t="shared" si="19"/>
        <v>#VALUE!</v>
      </c>
    </row>
    <row r="138" spans="14:24" x14ac:dyDescent="0.2">
      <c r="N138" s="2">
        <v>0.57999999999999996</v>
      </c>
      <c r="O138" s="2">
        <f t="shared" si="10"/>
        <v>0</v>
      </c>
      <c r="P138" s="2">
        <f t="shared" si="11"/>
        <v>0</v>
      </c>
      <c r="Q138" s="2">
        <f t="shared" si="12"/>
        <v>0</v>
      </c>
      <c r="R138" s="2">
        <f t="shared" si="13"/>
        <v>0</v>
      </c>
      <c r="S138" s="2">
        <f t="shared" si="14"/>
        <v>0</v>
      </c>
      <c r="T138" s="2">
        <f t="shared" si="15"/>
        <v>0</v>
      </c>
      <c r="U138" s="2">
        <f t="shared" si="16"/>
        <v>0</v>
      </c>
      <c r="V138" s="2">
        <f t="shared" si="17"/>
        <v>0</v>
      </c>
      <c r="W138" s="2">
        <f t="shared" si="18"/>
        <v>0</v>
      </c>
      <c r="X138" s="2" t="e">
        <f t="shared" si="19"/>
        <v>#VALUE!</v>
      </c>
    </row>
    <row r="139" spans="14:24" x14ac:dyDescent="0.2">
      <c r="N139" s="2">
        <v>0.6</v>
      </c>
      <c r="O139" s="2">
        <f t="shared" si="10"/>
        <v>0</v>
      </c>
      <c r="P139" s="2">
        <f t="shared" si="11"/>
        <v>0</v>
      </c>
      <c r="Q139" s="2">
        <f t="shared" si="12"/>
        <v>0</v>
      </c>
      <c r="R139" s="2">
        <f t="shared" si="13"/>
        <v>0</v>
      </c>
      <c r="S139" s="2">
        <f t="shared" si="14"/>
        <v>0</v>
      </c>
      <c r="T139" s="2">
        <f t="shared" si="15"/>
        <v>0</v>
      </c>
      <c r="U139" s="2">
        <f t="shared" si="16"/>
        <v>0</v>
      </c>
      <c r="V139" s="2">
        <f t="shared" si="17"/>
        <v>0</v>
      </c>
      <c r="W139" s="2">
        <f t="shared" si="18"/>
        <v>0</v>
      </c>
      <c r="X139" s="2" t="e">
        <f t="shared" si="19"/>
        <v>#VALUE!</v>
      </c>
    </row>
    <row r="140" spans="14:24" x14ac:dyDescent="0.2">
      <c r="N140" s="2">
        <v>0.62</v>
      </c>
      <c r="O140" s="2">
        <f t="shared" si="10"/>
        <v>0</v>
      </c>
      <c r="P140" s="2">
        <f t="shared" si="11"/>
        <v>0</v>
      </c>
      <c r="Q140" s="2">
        <f t="shared" si="12"/>
        <v>0</v>
      </c>
      <c r="R140" s="2">
        <f t="shared" si="13"/>
        <v>0</v>
      </c>
      <c r="S140" s="2">
        <f t="shared" si="14"/>
        <v>0</v>
      </c>
      <c r="T140" s="2">
        <f t="shared" si="15"/>
        <v>0</v>
      </c>
      <c r="U140" s="2">
        <f t="shared" si="16"/>
        <v>0</v>
      </c>
      <c r="V140" s="2">
        <f t="shared" si="17"/>
        <v>0</v>
      </c>
      <c r="W140" s="2">
        <f t="shared" si="18"/>
        <v>0</v>
      </c>
      <c r="X140" s="2" t="e">
        <f t="shared" si="19"/>
        <v>#VALUE!</v>
      </c>
    </row>
    <row r="141" spans="14:24" x14ac:dyDescent="0.2">
      <c r="N141" s="2">
        <v>0.64</v>
      </c>
      <c r="O141" s="2">
        <f t="shared" si="10"/>
        <v>0</v>
      </c>
      <c r="P141" s="2">
        <f t="shared" si="11"/>
        <v>0</v>
      </c>
      <c r="Q141" s="2">
        <f t="shared" si="12"/>
        <v>0</v>
      </c>
      <c r="R141" s="2">
        <f t="shared" si="13"/>
        <v>0</v>
      </c>
      <c r="S141" s="2">
        <f t="shared" si="14"/>
        <v>0</v>
      </c>
      <c r="T141" s="2">
        <f t="shared" si="15"/>
        <v>0</v>
      </c>
      <c r="U141" s="2">
        <f t="shared" si="16"/>
        <v>0</v>
      </c>
      <c r="V141" s="2">
        <f t="shared" si="17"/>
        <v>0</v>
      </c>
      <c r="W141" s="2">
        <f t="shared" si="18"/>
        <v>0</v>
      </c>
      <c r="X141" s="2" t="e">
        <f t="shared" si="19"/>
        <v>#VALUE!</v>
      </c>
    </row>
    <row r="142" spans="14:24" x14ac:dyDescent="0.2">
      <c r="N142" s="2">
        <v>0.66</v>
      </c>
      <c r="O142" s="2">
        <f t="shared" si="10"/>
        <v>0</v>
      </c>
      <c r="P142" s="2">
        <f t="shared" si="11"/>
        <v>0</v>
      </c>
      <c r="Q142" s="2">
        <f t="shared" si="12"/>
        <v>0</v>
      </c>
      <c r="R142" s="2">
        <f t="shared" si="13"/>
        <v>0</v>
      </c>
      <c r="S142" s="2">
        <f t="shared" si="14"/>
        <v>0</v>
      </c>
      <c r="T142" s="2">
        <f t="shared" si="15"/>
        <v>0</v>
      </c>
      <c r="U142" s="2">
        <f t="shared" si="16"/>
        <v>0</v>
      </c>
      <c r="V142" s="2">
        <f t="shared" si="17"/>
        <v>0</v>
      </c>
      <c r="W142" s="2">
        <f t="shared" si="18"/>
        <v>0</v>
      </c>
      <c r="X142" s="2" t="e">
        <f t="shared" si="19"/>
        <v>#VALUE!</v>
      </c>
    </row>
    <row r="143" spans="14:24" x14ac:dyDescent="0.2">
      <c r="N143" s="2">
        <v>0.68</v>
      </c>
      <c r="O143" s="2">
        <f t="shared" si="10"/>
        <v>0</v>
      </c>
      <c r="P143" s="2">
        <f t="shared" si="11"/>
        <v>0</v>
      </c>
      <c r="Q143" s="2">
        <f t="shared" si="12"/>
        <v>0</v>
      </c>
      <c r="R143" s="2">
        <f t="shared" si="13"/>
        <v>0</v>
      </c>
      <c r="S143" s="2">
        <f t="shared" si="14"/>
        <v>0</v>
      </c>
      <c r="T143" s="2">
        <f t="shared" si="15"/>
        <v>0</v>
      </c>
      <c r="U143" s="2">
        <f t="shared" si="16"/>
        <v>0</v>
      </c>
      <c r="V143" s="2">
        <f t="shared" si="17"/>
        <v>0</v>
      </c>
      <c r="W143" s="2">
        <f t="shared" si="18"/>
        <v>0</v>
      </c>
      <c r="X143" s="2" t="e">
        <f t="shared" si="19"/>
        <v>#VALUE!</v>
      </c>
    </row>
    <row r="144" spans="14:24" x14ac:dyDescent="0.2">
      <c r="N144" s="2">
        <v>0.7</v>
      </c>
      <c r="O144" s="2">
        <f t="shared" si="10"/>
        <v>0</v>
      </c>
      <c r="P144" s="2">
        <f t="shared" si="11"/>
        <v>0</v>
      </c>
      <c r="Q144" s="2">
        <f t="shared" si="12"/>
        <v>0</v>
      </c>
      <c r="R144" s="2">
        <f t="shared" si="13"/>
        <v>0</v>
      </c>
      <c r="S144" s="2">
        <f t="shared" si="14"/>
        <v>0</v>
      </c>
      <c r="T144" s="2">
        <f t="shared" si="15"/>
        <v>0</v>
      </c>
      <c r="U144" s="2">
        <f t="shared" si="16"/>
        <v>0</v>
      </c>
      <c r="V144" s="2">
        <f t="shared" si="17"/>
        <v>0</v>
      </c>
      <c r="W144" s="2">
        <f t="shared" si="18"/>
        <v>0</v>
      </c>
      <c r="X144" s="2" t="e">
        <f t="shared" si="19"/>
        <v>#VALUE!</v>
      </c>
    </row>
    <row r="145" spans="14:24" x14ac:dyDescent="0.2">
      <c r="N145" s="2">
        <v>0.72</v>
      </c>
      <c r="O145" s="2">
        <f t="shared" si="10"/>
        <v>0</v>
      </c>
      <c r="P145" s="2">
        <f t="shared" si="11"/>
        <v>0</v>
      </c>
      <c r="Q145" s="2">
        <f t="shared" si="12"/>
        <v>0</v>
      </c>
      <c r="R145" s="2">
        <f t="shared" si="13"/>
        <v>0</v>
      </c>
      <c r="S145" s="2">
        <f t="shared" si="14"/>
        <v>0</v>
      </c>
      <c r="T145" s="2">
        <f t="shared" si="15"/>
        <v>0</v>
      </c>
      <c r="U145" s="2">
        <f t="shared" si="16"/>
        <v>0</v>
      </c>
      <c r="V145" s="2">
        <f t="shared" si="17"/>
        <v>0</v>
      </c>
      <c r="W145" s="2">
        <f t="shared" si="18"/>
        <v>0</v>
      </c>
      <c r="X145" s="2" t="e">
        <f t="shared" si="19"/>
        <v>#VALUE!</v>
      </c>
    </row>
    <row r="146" spans="14:24" x14ac:dyDescent="0.2">
      <c r="N146" s="2">
        <v>0.74</v>
      </c>
      <c r="O146" s="2">
        <f t="shared" si="10"/>
        <v>0</v>
      </c>
      <c r="P146" s="2">
        <f t="shared" si="11"/>
        <v>0</v>
      </c>
      <c r="Q146" s="2">
        <f t="shared" si="12"/>
        <v>0</v>
      </c>
      <c r="R146" s="2">
        <f t="shared" si="13"/>
        <v>0</v>
      </c>
      <c r="S146" s="2">
        <f t="shared" si="14"/>
        <v>0</v>
      </c>
      <c r="T146" s="2">
        <f t="shared" si="15"/>
        <v>0</v>
      </c>
      <c r="U146" s="2">
        <f t="shared" si="16"/>
        <v>0</v>
      </c>
      <c r="V146" s="2">
        <f t="shared" si="17"/>
        <v>0</v>
      </c>
      <c r="W146" s="2">
        <f t="shared" si="18"/>
        <v>0</v>
      </c>
      <c r="X146" s="2" t="e">
        <f t="shared" si="19"/>
        <v>#VALUE!</v>
      </c>
    </row>
    <row r="147" spans="14:24" x14ac:dyDescent="0.2">
      <c r="N147" s="2">
        <v>0.76</v>
      </c>
      <c r="O147" s="2">
        <f t="shared" si="10"/>
        <v>0</v>
      </c>
      <c r="P147" s="2">
        <f t="shared" si="11"/>
        <v>0</v>
      </c>
      <c r="Q147" s="2">
        <f t="shared" si="12"/>
        <v>0</v>
      </c>
      <c r="R147" s="2">
        <f t="shared" si="13"/>
        <v>0</v>
      </c>
      <c r="S147" s="2">
        <f t="shared" si="14"/>
        <v>0</v>
      </c>
      <c r="T147" s="2">
        <f t="shared" si="15"/>
        <v>0</v>
      </c>
      <c r="U147" s="2">
        <f t="shared" si="16"/>
        <v>0</v>
      </c>
      <c r="V147" s="2">
        <f t="shared" si="17"/>
        <v>0</v>
      </c>
      <c r="W147" s="2">
        <f t="shared" si="18"/>
        <v>0</v>
      </c>
      <c r="X147" s="2" t="e">
        <f t="shared" si="19"/>
        <v>#VALUE!</v>
      </c>
    </row>
    <row r="148" spans="14:24" x14ac:dyDescent="0.2">
      <c r="N148" s="2">
        <v>0.78</v>
      </c>
      <c r="O148" s="2">
        <f t="shared" si="10"/>
        <v>0</v>
      </c>
      <c r="P148" s="2">
        <f t="shared" si="11"/>
        <v>0</v>
      </c>
      <c r="Q148" s="2">
        <f t="shared" si="12"/>
        <v>0</v>
      </c>
      <c r="R148" s="2">
        <f t="shared" si="13"/>
        <v>0</v>
      </c>
      <c r="S148" s="2">
        <f t="shared" si="14"/>
        <v>0</v>
      </c>
      <c r="T148" s="2">
        <f t="shared" si="15"/>
        <v>0</v>
      </c>
      <c r="U148" s="2">
        <f t="shared" si="16"/>
        <v>0</v>
      </c>
      <c r="V148" s="2">
        <f t="shared" si="17"/>
        <v>0</v>
      </c>
      <c r="W148" s="2">
        <f t="shared" si="18"/>
        <v>0</v>
      </c>
      <c r="X148" s="2" t="e">
        <f t="shared" si="19"/>
        <v>#VALUE!</v>
      </c>
    </row>
    <row r="149" spans="14:24" x14ac:dyDescent="0.2">
      <c r="N149" s="2">
        <v>0.8</v>
      </c>
      <c r="O149" s="2">
        <f t="shared" si="10"/>
        <v>0</v>
      </c>
      <c r="P149" s="2">
        <f t="shared" si="11"/>
        <v>0</v>
      </c>
      <c r="Q149" s="2">
        <f t="shared" si="12"/>
        <v>0</v>
      </c>
      <c r="R149" s="2">
        <f t="shared" si="13"/>
        <v>0</v>
      </c>
      <c r="S149" s="2">
        <f t="shared" si="14"/>
        <v>0</v>
      </c>
      <c r="T149" s="2">
        <f t="shared" si="15"/>
        <v>0</v>
      </c>
      <c r="U149" s="2">
        <f t="shared" si="16"/>
        <v>0</v>
      </c>
      <c r="V149" s="2">
        <f t="shared" si="17"/>
        <v>0</v>
      </c>
      <c r="W149" s="2">
        <f t="shared" si="18"/>
        <v>0</v>
      </c>
      <c r="X149" s="2" t="e">
        <f t="shared" si="19"/>
        <v>#VALUE!</v>
      </c>
    </row>
    <row r="150" spans="14:24" x14ac:dyDescent="0.2">
      <c r="N150" s="2">
        <v>0.82</v>
      </c>
      <c r="O150" s="2">
        <f t="shared" si="10"/>
        <v>0</v>
      </c>
      <c r="P150" s="2">
        <f t="shared" si="11"/>
        <v>0</v>
      </c>
      <c r="Q150" s="2">
        <f t="shared" si="12"/>
        <v>0</v>
      </c>
      <c r="R150" s="2">
        <f t="shared" si="13"/>
        <v>0</v>
      </c>
      <c r="S150" s="2">
        <f t="shared" si="14"/>
        <v>0</v>
      </c>
      <c r="T150" s="2">
        <f t="shared" si="15"/>
        <v>0</v>
      </c>
      <c r="U150" s="2">
        <f t="shared" si="16"/>
        <v>0</v>
      </c>
      <c r="V150" s="2">
        <f t="shared" si="17"/>
        <v>0</v>
      </c>
      <c r="W150" s="2">
        <f t="shared" si="18"/>
        <v>0</v>
      </c>
      <c r="X150" s="2" t="e">
        <f t="shared" si="19"/>
        <v>#VALUE!</v>
      </c>
    </row>
    <row r="151" spans="14:24" x14ac:dyDescent="0.2">
      <c r="N151" s="2">
        <v>0.84</v>
      </c>
      <c r="O151" s="2">
        <f t="shared" si="10"/>
        <v>0</v>
      </c>
      <c r="P151" s="2">
        <f t="shared" si="11"/>
        <v>0</v>
      </c>
      <c r="Q151" s="2">
        <f t="shared" si="12"/>
        <v>0</v>
      </c>
      <c r="R151" s="2">
        <f t="shared" si="13"/>
        <v>0</v>
      </c>
      <c r="S151" s="2">
        <f t="shared" si="14"/>
        <v>0</v>
      </c>
      <c r="T151" s="2">
        <f t="shared" si="15"/>
        <v>0</v>
      </c>
      <c r="U151" s="2">
        <f t="shared" si="16"/>
        <v>0</v>
      </c>
      <c r="V151" s="2">
        <f t="shared" si="17"/>
        <v>0</v>
      </c>
      <c r="W151" s="2">
        <f t="shared" si="18"/>
        <v>0</v>
      </c>
      <c r="X151" s="2" t="e">
        <f t="shared" si="19"/>
        <v>#VALUE!</v>
      </c>
    </row>
    <row r="152" spans="14:24" x14ac:dyDescent="0.2">
      <c r="N152" s="2">
        <v>0.86</v>
      </c>
      <c r="O152" s="2">
        <f t="shared" si="10"/>
        <v>0</v>
      </c>
      <c r="P152" s="2">
        <f t="shared" si="11"/>
        <v>0</v>
      </c>
      <c r="Q152" s="2">
        <f t="shared" si="12"/>
        <v>0</v>
      </c>
      <c r="R152" s="2">
        <f t="shared" si="13"/>
        <v>0</v>
      </c>
      <c r="S152" s="2">
        <f t="shared" si="14"/>
        <v>0</v>
      </c>
      <c r="T152" s="2">
        <f t="shared" si="15"/>
        <v>0</v>
      </c>
      <c r="U152" s="2">
        <f t="shared" si="16"/>
        <v>0</v>
      </c>
      <c r="V152" s="2">
        <f t="shared" si="17"/>
        <v>0</v>
      </c>
      <c r="W152" s="2">
        <f t="shared" si="18"/>
        <v>0</v>
      </c>
      <c r="X152" s="2" t="e">
        <f t="shared" si="19"/>
        <v>#VALUE!</v>
      </c>
    </row>
    <row r="153" spans="14:24" x14ac:dyDescent="0.2">
      <c r="N153" s="2">
        <v>0.88</v>
      </c>
      <c r="O153" s="2">
        <f t="shared" si="10"/>
        <v>0</v>
      </c>
      <c r="P153" s="2">
        <f t="shared" si="11"/>
        <v>0</v>
      </c>
      <c r="Q153" s="2">
        <f t="shared" si="12"/>
        <v>0</v>
      </c>
      <c r="R153" s="2">
        <f t="shared" si="13"/>
        <v>0</v>
      </c>
      <c r="S153" s="2">
        <f t="shared" si="14"/>
        <v>0</v>
      </c>
      <c r="T153" s="2">
        <f t="shared" si="15"/>
        <v>0</v>
      </c>
      <c r="U153" s="2">
        <f t="shared" si="16"/>
        <v>0</v>
      </c>
      <c r="V153" s="2">
        <f t="shared" si="17"/>
        <v>0</v>
      </c>
      <c r="W153" s="2">
        <f t="shared" si="18"/>
        <v>0</v>
      </c>
      <c r="X153" s="2" t="e">
        <f t="shared" si="19"/>
        <v>#VALUE!</v>
      </c>
    </row>
    <row r="154" spans="14:24" x14ac:dyDescent="0.2">
      <c r="N154" s="2">
        <v>0.9</v>
      </c>
      <c r="O154" s="2">
        <f t="shared" si="10"/>
        <v>0</v>
      </c>
      <c r="P154" s="2">
        <f t="shared" si="11"/>
        <v>0</v>
      </c>
      <c r="Q154" s="2">
        <f t="shared" si="12"/>
        <v>0</v>
      </c>
      <c r="R154" s="2">
        <f t="shared" si="13"/>
        <v>0</v>
      </c>
      <c r="S154" s="2">
        <f t="shared" si="14"/>
        <v>0</v>
      </c>
      <c r="T154" s="2">
        <f t="shared" si="15"/>
        <v>0</v>
      </c>
      <c r="U154" s="2">
        <f t="shared" si="16"/>
        <v>0</v>
      </c>
      <c r="V154" s="2">
        <f t="shared" si="17"/>
        <v>0</v>
      </c>
      <c r="W154" s="2">
        <f t="shared" si="18"/>
        <v>0</v>
      </c>
      <c r="X154" s="2" t="e">
        <f t="shared" si="19"/>
        <v>#VALUE!</v>
      </c>
    </row>
    <row r="155" spans="14:24" x14ac:dyDescent="0.2">
      <c r="N155" s="2">
        <v>0.92</v>
      </c>
      <c r="O155" s="2">
        <f t="shared" si="10"/>
        <v>0</v>
      </c>
      <c r="P155" s="2">
        <f t="shared" si="11"/>
        <v>0</v>
      </c>
      <c r="Q155" s="2">
        <f t="shared" si="12"/>
        <v>0</v>
      </c>
      <c r="R155" s="2">
        <f t="shared" si="13"/>
        <v>0</v>
      </c>
      <c r="S155" s="2">
        <f t="shared" si="14"/>
        <v>0</v>
      </c>
      <c r="T155" s="2">
        <f t="shared" si="15"/>
        <v>0</v>
      </c>
      <c r="U155" s="2">
        <f t="shared" si="16"/>
        <v>0</v>
      </c>
      <c r="V155" s="2">
        <f t="shared" si="17"/>
        <v>0</v>
      </c>
      <c r="W155" s="2">
        <f t="shared" si="18"/>
        <v>0</v>
      </c>
      <c r="X155" s="2" t="e">
        <f t="shared" si="19"/>
        <v>#VALUE!</v>
      </c>
    </row>
    <row r="156" spans="14:24" x14ac:dyDescent="0.2">
      <c r="N156" s="2">
        <v>0.94</v>
      </c>
      <c r="O156" s="2">
        <f t="shared" si="10"/>
        <v>0</v>
      </c>
      <c r="P156" s="2">
        <f t="shared" si="11"/>
        <v>0</v>
      </c>
      <c r="Q156" s="2">
        <f t="shared" si="12"/>
        <v>0</v>
      </c>
      <c r="R156" s="2">
        <f t="shared" si="13"/>
        <v>0</v>
      </c>
      <c r="S156" s="2">
        <f t="shared" si="14"/>
        <v>0</v>
      </c>
      <c r="T156" s="2">
        <f t="shared" si="15"/>
        <v>0</v>
      </c>
      <c r="U156" s="2">
        <f t="shared" si="16"/>
        <v>0</v>
      </c>
      <c r="V156" s="2">
        <f t="shared" si="17"/>
        <v>0</v>
      </c>
      <c r="W156" s="2">
        <f t="shared" si="18"/>
        <v>0</v>
      </c>
      <c r="X156" s="2" t="e">
        <f t="shared" si="19"/>
        <v>#VALUE!</v>
      </c>
    </row>
    <row r="157" spans="14:24" x14ac:dyDescent="0.2">
      <c r="N157" s="2">
        <v>0.96</v>
      </c>
      <c r="O157" s="2">
        <f t="shared" si="10"/>
        <v>0</v>
      </c>
      <c r="P157" s="2">
        <f t="shared" si="11"/>
        <v>0</v>
      </c>
      <c r="Q157" s="2">
        <f t="shared" si="12"/>
        <v>0</v>
      </c>
      <c r="R157" s="2">
        <f t="shared" si="13"/>
        <v>0</v>
      </c>
      <c r="S157" s="2">
        <f t="shared" si="14"/>
        <v>0</v>
      </c>
      <c r="T157" s="2">
        <f t="shared" si="15"/>
        <v>0</v>
      </c>
      <c r="U157" s="2">
        <f t="shared" si="16"/>
        <v>0</v>
      </c>
      <c r="V157" s="2">
        <f t="shared" si="17"/>
        <v>0</v>
      </c>
      <c r="W157" s="2">
        <f t="shared" si="18"/>
        <v>0</v>
      </c>
      <c r="X157" s="2" t="e">
        <f t="shared" si="19"/>
        <v>#VALUE!</v>
      </c>
    </row>
    <row r="158" spans="14:24" x14ac:dyDescent="0.2">
      <c r="N158" s="2">
        <v>0.98</v>
      </c>
      <c r="O158" s="2">
        <f t="shared" si="10"/>
        <v>0</v>
      </c>
      <c r="P158" s="2">
        <f t="shared" si="11"/>
        <v>0</v>
      </c>
      <c r="Q158" s="2">
        <f t="shared" si="12"/>
        <v>0</v>
      </c>
      <c r="R158" s="2">
        <f t="shared" si="13"/>
        <v>0</v>
      </c>
      <c r="S158" s="2">
        <f t="shared" si="14"/>
        <v>0</v>
      </c>
      <c r="T158" s="2">
        <f t="shared" si="15"/>
        <v>0</v>
      </c>
      <c r="U158" s="2">
        <f t="shared" si="16"/>
        <v>0</v>
      </c>
      <c r="V158" s="2">
        <f t="shared" si="17"/>
        <v>0</v>
      </c>
      <c r="W158" s="2">
        <f t="shared" si="18"/>
        <v>0</v>
      </c>
      <c r="X158" s="2" t="e">
        <f t="shared" si="19"/>
        <v>#VALUE!</v>
      </c>
    </row>
    <row r="159" spans="14:24" x14ac:dyDescent="0.2">
      <c r="N159" s="2">
        <v>1</v>
      </c>
      <c r="O159" s="2">
        <f t="shared" ref="O159:O222" si="20">IF(N159&lt;=$R$82,N159,$R$82)</f>
        <v>0</v>
      </c>
      <c r="P159" s="2">
        <f t="shared" ref="P159:P222" si="21">$N$82+$O$82*O159+$P$82*O159*O159</f>
        <v>0</v>
      </c>
      <c r="Q159" s="2">
        <f t="shared" ref="Q159:Q222" si="22">IF(N159&lt;=$R$83,N159,$R$83)</f>
        <v>0</v>
      </c>
      <c r="R159" s="2">
        <f t="shared" ref="R159:R222" si="23">$N$83+$O$83*Q159+$P$83*Q159*Q159</f>
        <v>0</v>
      </c>
      <c r="S159" s="2">
        <f t="shared" ref="S159:S222" si="24">IF(N159&lt;=$R$84,N159,$R$84)</f>
        <v>0</v>
      </c>
      <c r="T159" s="2">
        <f t="shared" ref="T159:T222" si="25">$N$84+$O$84*S159+$P$84*S159*S159</f>
        <v>0</v>
      </c>
      <c r="U159" s="2">
        <f t="shared" ref="U159:U222" si="26">IF(N159&lt;=$R$85,N159,$R$85)</f>
        <v>0</v>
      </c>
      <c r="V159" s="2">
        <f t="shared" ref="V159:V222" si="27">$N$85+$O$85*U159+$P$85*U159*U159</f>
        <v>0</v>
      </c>
      <c r="W159" s="2">
        <f t="shared" ref="W159:W222" si="28">IF(N159&lt;=$R$86,N159,$R$86)</f>
        <v>0</v>
      </c>
      <c r="X159" s="2" t="e">
        <f t="shared" ref="X159:X222" si="29">$N$87+$O$87*W159+$P$86*W159*W159</f>
        <v>#VALUE!</v>
      </c>
    </row>
    <row r="160" spans="14:24" x14ac:dyDescent="0.2">
      <c r="N160" s="2">
        <v>1.02</v>
      </c>
      <c r="O160" s="2">
        <f t="shared" si="20"/>
        <v>0</v>
      </c>
      <c r="P160" s="2">
        <f t="shared" si="21"/>
        <v>0</v>
      </c>
      <c r="Q160" s="2">
        <f t="shared" si="22"/>
        <v>0</v>
      </c>
      <c r="R160" s="2">
        <f t="shared" si="23"/>
        <v>0</v>
      </c>
      <c r="S160" s="2">
        <f t="shared" si="24"/>
        <v>0</v>
      </c>
      <c r="T160" s="2">
        <f t="shared" si="25"/>
        <v>0</v>
      </c>
      <c r="U160" s="2">
        <f t="shared" si="26"/>
        <v>0</v>
      </c>
      <c r="V160" s="2">
        <f t="shared" si="27"/>
        <v>0</v>
      </c>
      <c r="W160" s="2">
        <f t="shared" si="28"/>
        <v>0</v>
      </c>
      <c r="X160" s="2" t="e">
        <f t="shared" si="29"/>
        <v>#VALUE!</v>
      </c>
    </row>
    <row r="161" spans="14:24" x14ac:dyDescent="0.2">
      <c r="N161" s="2">
        <v>1.04</v>
      </c>
      <c r="O161" s="2">
        <f t="shared" si="20"/>
        <v>0</v>
      </c>
      <c r="P161" s="2">
        <f t="shared" si="21"/>
        <v>0</v>
      </c>
      <c r="Q161" s="2">
        <f t="shared" si="22"/>
        <v>0</v>
      </c>
      <c r="R161" s="2">
        <f t="shared" si="23"/>
        <v>0</v>
      </c>
      <c r="S161" s="2">
        <f t="shared" si="24"/>
        <v>0</v>
      </c>
      <c r="T161" s="2">
        <f t="shared" si="25"/>
        <v>0</v>
      </c>
      <c r="U161" s="2">
        <f t="shared" si="26"/>
        <v>0</v>
      </c>
      <c r="V161" s="2">
        <f t="shared" si="27"/>
        <v>0</v>
      </c>
      <c r="W161" s="2">
        <f t="shared" si="28"/>
        <v>0</v>
      </c>
      <c r="X161" s="2" t="e">
        <f t="shared" si="29"/>
        <v>#VALUE!</v>
      </c>
    </row>
    <row r="162" spans="14:24" x14ac:dyDescent="0.2">
      <c r="N162" s="2">
        <v>1.06</v>
      </c>
      <c r="O162" s="2">
        <f t="shared" si="20"/>
        <v>0</v>
      </c>
      <c r="P162" s="2">
        <f t="shared" si="21"/>
        <v>0</v>
      </c>
      <c r="Q162" s="2">
        <f t="shared" si="22"/>
        <v>0</v>
      </c>
      <c r="R162" s="2">
        <f t="shared" si="23"/>
        <v>0</v>
      </c>
      <c r="S162" s="2">
        <f t="shared" si="24"/>
        <v>0</v>
      </c>
      <c r="T162" s="2">
        <f t="shared" si="25"/>
        <v>0</v>
      </c>
      <c r="U162" s="2">
        <f t="shared" si="26"/>
        <v>0</v>
      </c>
      <c r="V162" s="2">
        <f t="shared" si="27"/>
        <v>0</v>
      </c>
      <c r="W162" s="2">
        <f t="shared" si="28"/>
        <v>0</v>
      </c>
      <c r="X162" s="2" t="e">
        <f t="shared" si="29"/>
        <v>#VALUE!</v>
      </c>
    </row>
    <row r="163" spans="14:24" x14ac:dyDescent="0.2">
      <c r="N163" s="2">
        <v>1.08</v>
      </c>
      <c r="O163" s="2">
        <f t="shared" si="20"/>
        <v>0</v>
      </c>
      <c r="P163" s="2">
        <f t="shared" si="21"/>
        <v>0</v>
      </c>
      <c r="Q163" s="2">
        <f t="shared" si="22"/>
        <v>0</v>
      </c>
      <c r="R163" s="2">
        <f t="shared" si="23"/>
        <v>0</v>
      </c>
      <c r="S163" s="2">
        <f t="shared" si="24"/>
        <v>0</v>
      </c>
      <c r="T163" s="2">
        <f t="shared" si="25"/>
        <v>0</v>
      </c>
      <c r="U163" s="2">
        <f t="shared" si="26"/>
        <v>0</v>
      </c>
      <c r="V163" s="2">
        <f t="shared" si="27"/>
        <v>0</v>
      </c>
      <c r="W163" s="2">
        <f t="shared" si="28"/>
        <v>0</v>
      </c>
      <c r="X163" s="2" t="e">
        <f t="shared" si="29"/>
        <v>#VALUE!</v>
      </c>
    </row>
    <row r="164" spans="14:24" x14ac:dyDescent="0.2">
      <c r="N164" s="2">
        <v>1.1000000000000001</v>
      </c>
      <c r="O164" s="2">
        <f t="shared" si="20"/>
        <v>0</v>
      </c>
      <c r="P164" s="2">
        <f t="shared" si="21"/>
        <v>0</v>
      </c>
      <c r="Q164" s="2">
        <f t="shared" si="22"/>
        <v>0</v>
      </c>
      <c r="R164" s="2">
        <f t="shared" si="23"/>
        <v>0</v>
      </c>
      <c r="S164" s="2">
        <f t="shared" si="24"/>
        <v>0</v>
      </c>
      <c r="T164" s="2">
        <f t="shared" si="25"/>
        <v>0</v>
      </c>
      <c r="U164" s="2">
        <f t="shared" si="26"/>
        <v>0</v>
      </c>
      <c r="V164" s="2">
        <f t="shared" si="27"/>
        <v>0</v>
      </c>
      <c r="W164" s="2">
        <f t="shared" si="28"/>
        <v>0</v>
      </c>
      <c r="X164" s="2" t="e">
        <f t="shared" si="29"/>
        <v>#VALUE!</v>
      </c>
    </row>
    <row r="165" spans="14:24" x14ac:dyDescent="0.2">
      <c r="N165" s="2">
        <v>1.1200000000000001</v>
      </c>
      <c r="O165" s="2">
        <f t="shared" si="20"/>
        <v>0</v>
      </c>
      <c r="P165" s="2">
        <f t="shared" si="21"/>
        <v>0</v>
      </c>
      <c r="Q165" s="2">
        <f t="shared" si="22"/>
        <v>0</v>
      </c>
      <c r="R165" s="2">
        <f t="shared" si="23"/>
        <v>0</v>
      </c>
      <c r="S165" s="2">
        <f t="shared" si="24"/>
        <v>0</v>
      </c>
      <c r="T165" s="2">
        <f t="shared" si="25"/>
        <v>0</v>
      </c>
      <c r="U165" s="2">
        <f t="shared" si="26"/>
        <v>0</v>
      </c>
      <c r="V165" s="2">
        <f t="shared" si="27"/>
        <v>0</v>
      </c>
      <c r="W165" s="2">
        <f t="shared" si="28"/>
        <v>0</v>
      </c>
      <c r="X165" s="2" t="e">
        <f t="shared" si="29"/>
        <v>#VALUE!</v>
      </c>
    </row>
    <row r="166" spans="14:24" x14ac:dyDescent="0.2">
      <c r="N166" s="2">
        <v>1.1399999999999999</v>
      </c>
      <c r="O166" s="2">
        <f t="shared" si="20"/>
        <v>0</v>
      </c>
      <c r="P166" s="2">
        <f t="shared" si="21"/>
        <v>0</v>
      </c>
      <c r="Q166" s="2">
        <f t="shared" si="22"/>
        <v>0</v>
      </c>
      <c r="R166" s="2">
        <f t="shared" si="23"/>
        <v>0</v>
      </c>
      <c r="S166" s="2">
        <f t="shared" si="24"/>
        <v>0</v>
      </c>
      <c r="T166" s="2">
        <f t="shared" si="25"/>
        <v>0</v>
      </c>
      <c r="U166" s="2">
        <f t="shared" si="26"/>
        <v>0</v>
      </c>
      <c r="V166" s="2">
        <f t="shared" si="27"/>
        <v>0</v>
      </c>
      <c r="W166" s="2">
        <f t="shared" si="28"/>
        <v>0</v>
      </c>
      <c r="X166" s="2" t="e">
        <f t="shared" si="29"/>
        <v>#VALUE!</v>
      </c>
    </row>
    <row r="167" spans="14:24" x14ac:dyDescent="0.2">
      <c r="N167" s="2">
        <v>1.1599999999999999</v>
      </c>
      <c r="O167" s="2">
        <f t="shared" si="20"/>
        <v>0</v>
      </c>
      <c r="P167" s="2">
        <f t="shared" si="21"/>
        <v>0</v>
      </c>
      <c r="Q167" s="2">
        <f t="shared" si="22"/>
        <v>0</v>
      </c>
      <c r="R167" s="2">
        <f t="shared" si="23"/>
        <v>0</v>
      </c>
      <c r="S167" s="2">
        <f t="shared" si="24"/>
        <v>0</v>
      </c>
      <c r="T167" s="2">
        <f t="shared" si="25"/>
        <v>0</v>
      </c>
      <c r="U167" s="2">
        <f t="shared" si="26"/>
        <v>0</v>
      </c>
      <c r="V167" s="2">
        <f t="shared" si="27"/>
        <v>0</v>
      </c>
      <c r="W167" s="2">
        <f t="shared" si="28"/>
        <v>0</v>
      </c>
      <c r="X167" s="2" t="e">
        <f t="shared" si="29"/>
        <v>#VALUE!</v>
      </c>
    </row>
    <row r="168" spans="14:24" x14ac:dyDescent="0.2">
      <c r="N168" s="2">
        <v>1.18</v>
      </c>
      <c r="O168" s="2">
        <f t="shared" si="20"/>
        <v>0</v>
      </c>
      <c r="P168" s="2">
        <f t="shared" si="21"/>
        <v>0</v>
      </c>
      <c r="Q168" s="2">
        <f t="shared" si="22"/>
        <v>0</v>
      </c>
      <c r="R168" s="2">
        <f t="shared" si="23"/>
        <v>0</v>
      </c>
      <c r="S168" s="2">
        <f t="shared" si="24"/>
        <v>0</v>
      </c>
      <c r="T168" s="2">
        <f t="shared" si="25"/>
        <v>0</v>
      </c>
      <c r="U168" s="2">
        <f t="shared" si="26"/>
        <v>0</v>
      </c>
      <c r="V168" s="2">
        <f t="shared" si="27"/>
        <v>0</v>
      </c>
      <c r="W168" s="2">
        <f t="shared" si="28"/>
        <v>0</v>
      </c>
      <c r="X168" s="2" t="e">
        <f t="shared" si="29"/>
        <v>#VALUE!</v>
      </c>
    </row>
    <row r="169" spans="14:24" x14ac:dyDescent="0.2">
      <c r="N169" s="2">
        <v>1.2</v>
      </c>
      <c r="O169" s="2">
        <f t="shared" si="20"/>
        <v>0</v>
      </c>
      <c r="P169" s="2">
        <f t="shared" si="21"/>
        <v>0</v>
      </c>
      <c r="Q169" s="2">
        <f t="shared" si="22"/>
        <v>0</v>
      </c>
      <c r="R169" s="2">
        <f t="shared" si="23"/>
        <v>0</v>
      </c>
      <c r="S169" s="2">
        <f t="shared" si="24"/>
        <v>0</v>
      </c>
      <c r="T169" s="2">
        <f t="shared" si="25"/>
        <v>0</v>
      </c>
      <c r="U169" s="2">
        <f t="shared" si="26"/>
        <v>0</v>
      </c>
      <c r="V169" s="2">
        <f t="shared" si="27"/>
        <v>0</v>
      </c>
      <c r="W169" s="2">
        <f t="shared" si="28"/>
        <v>0</v>
      </c>
      <c r="X169" s="2" t="e">
        <f t="shared" si="29"/>
        <v>#VALUE!</v>
      </c>
    </row>
    <row r="170" spans="14:24" x14ac:dyDescent="0.2">
      <c r="N170" s="2">
        <v>1.22</v>
      </c>
      <c r="O170" s="2">
        <f t="shared" si="20"/>
        <v>0</v>
      </c>
      <c r="P170" s="2">
        <f t="shared" si="21"/>
        <v>0</v>
      </c>
      <c r="Q170" s="2">
        <f t="shared" si="22"/>
        <v>0</v>
      </c>
      <c r="R170" s="2">
        <f t="shared" si="23"/>
        <v>0</v>
      </c>
      <c r="S170" s="2">
        <f t="shared" si="24"/>
        <v>0</v>
      </c>
      <c r="T170" s="2">
        <f t="shared" si="25"/>
        <v>0</v>
      </c>
      <c r="U170" s="2">
        <f t="shared" si="26"/>
        <v>0</v>
      </c>
      <c r="V170" s="2">
        <f t="shared" si="27"/>
        <v>0</v>
      </c>
      <c r="W170" s="2">
        <f t="shared" si="28"/>
        <v>0</v>
      </c>
      <c r="X170" s="2" t="e">
        <f t="shared" si="29"/>
        <v>#VALUE!</v>
      </c>
    </row>
    <row r="171" spans="14:24" x14ac:dyDescent="0.2">
      <c r="N171" s="2">
        <v>1.24</v>
      </c>
      <c r="O171" s="2">
        <f t="shared" si="20"/>
        <v>0</v>
      </c>
      <c r="P171" s="2">
        <f t="shared" si="21"/>
        <v>0</v>
      </c>
      <c r="Q171" s="2">
        <f t="shared" si="22"/>
        <v>0</v>
      </c>
      <c r="R171" s="2">
        <f t="shared" si="23"/>
        <v>0</v>
      </c>
      <c r="S171" s="2">
        <f t="shared" si="24"/>
        <v>0</v>
      </c>
      <c r="T171" s="2">
        <f t="shared" si="25"/>
        <v>0</v>
      </c>
      <c r="U171" s="2">
        <f t="shared" si="26"/>
        <v>0</v>
      </c>
      <c r="V171" s="2">
        <f t="shared" si="27"/>
        <v>0</v>
      </c>
      <c r="W171" s="2">
        <f t="shared" si="28"/>
        <v>0</v>
      </c>
      <c r="X171" s="2" t="e">
        <f t="shared" si="29"/>
        <v>#VALUE!</v>
      </c>
    </row>
    <row r="172" spans="14:24" x14ac:dyDescent="0.2">
      <c r="N172" s="2">
        <v>1.26</v>
      </c>
      <c r="O172" s="2">
        <f t="shared" si="20"/>
        <v>0</v>
      </c>
      <c r="P172" s="2">
        <f t="shared" si="21"/>
        <v>0</v>
      </c>
      <c r="Q172" s="2">
        <f t="shared" si="22"/>
        <v>0</v>
      </c>
      <c r="R172" s="2">
        <f t="shared" si="23"/>
        <v>0</v>
      </c>
      <c r="S172" s="2">
        <f t="shared" si="24"/>
        <v>0</v>
      </c>
      <c r="T172" s="2">
        <f t="shared" si="25"/>
        <v>0</v>
      </c>
      <c r="U172" s="2">
        <f t="shared" si="26"/>
        <v>0</v>
      </c>
      <c r="V172" s="2">
        <f t="shared" si="27"/>
        <v>0</v>
      </c>
      <c r="W172" s="2">
        <f t="shared" si="28"/>
        <v>0</v>
      </c>
      <c r="X172" s="2" t="e">
        <f t="shared" si="29"/>
        <v>#VALUE!</v>
      </c>
    </row>
    <row r="173" spans="14:24" x14ac:dyDescent="0.2">
      <c r="N173" s="2">
        <v>1.28</v>
      </c>
      <c r="O173" s="2">
        <f t="shared" si="20"/>
        <v>0</v>
      </c>
      <c r="P173" s="2">
        <f t="shared" si="21"/>
        <v>0</v>
      </c>
      <c r="Q173" s="2">
        <f t="shared" si="22"/>
        <v>0</v>
      </c>
      <c r="R173" s="2">
        <f t="shared" si="23"/>
        <v>0</v>
      </c>
      <c r="S173" s="2">
        <f t="shared" si="24"/>
        <v>0</v>
      </c>
      <c r="T173" s="2">
        <f t="shared" si="25"/>
        <v>0</v>
      </c>
      <c r="U173" s="2">
        <f t="shared" si="26"/>
        <v>0</v>
      </c>
      <c r="V173" s="2">
        <f t="shared" si="27"/>
        <v>0</v>
      </c>
      <c r="W173" s="2">
        <f t="shared" si="28"/>
        <v>0</v>
      </c>
      <c r="X173" s="2" t="e">
        <f t="shared" si="29"/>
        <v>#VALUE!</v>
      </c>
    </row>
    <row r="174" spans="14:24" x14ac:dyDescent="0.2">
      <c r="N174" s="2">
        <v>1.3</v>
      </c>
      <c r="O174" s="2">
        <f t="shared" si="20"/>
        <v>0</v>
      </c>
      <c r="P174" s="2">
        <f t="shared" si="21"/>
        <v>0</v>
      </c>
      <c r="Q174" s="2">
        <f t="shared" si="22"/>
        <v>0</v>
      </c>
      <c r="R174" s="2">
        <f t="shared" si="23"/>
        <v>0</v>
      </c>
      <c r="S174" s="2">
        <f t="shared" si="24"/>
        <v>0</v>
      </c>
      <c r="T174" s="2">
        <f t="shared" si="25"/>
        <v>0</v>
      </c>
      <c r="U174" s="2">
        <f t="shared" si="26"/>
        <v>0</v>
      </c>
      <c r="V174" s="2">
        <f t="shared" si="27"/>
        <v>0</v>
      </c>
      <c r="W174" s="2">
        <f t="shared" si="28"/>
        <v>0</v>
      </c>
      <c r="X174" s="2" t="e">
        <f t="shared" si="29"/>
        <v>#VALUE!</v>
      </c>
    </row>
    <row r="175" spans="14:24" x14ac:dyDescent="0.2">
      <c r="N175" s="2">
        <v>1.32</v>
      </c>
      <c r="O175" s="2">
        <f t="shared" si="20"/>
        <v>0</v>
      </c>
      <c r="P175" s="2">
        <f t="shared" si="21"/>
        <v>0</v>
      </c>
      <c r="Q175" s="2">
        <f t="shared" si="22"/>
        <v>0</v>
      </c>
      <c r="R175" s="2">
        <f t="shared" si="23"/>
        <v>0</v>
      </c>
      <c r="S175" s="2">
        <f t="shared" si="24"/>
        <v>0</v>
      </c>
      <c r="T175" s="2">
        <f t="shared" si="25"/>
        <v>0</v>
      </c>
      <c r="U175" s="2">
        <f t="shared" si="26"/>
        <v>0</v>
      </c>
      <c r="V175" s="2">
        <f t="shared" si="27"/>
        <v>0</v>
      </c>
      <c r="W175" s="2">
        <f t="shared" si="28"/>
        <v>0</v>
      </c>
      <c r="X175" s="2" t="e">
        <f t="shared" si="29"/>
        <v>#VALUE!</v>
      </c>
    </row>
    <row r="176" spans="14:24" x14ac:dyDescent="0.2">
      <c r="N176" s="2">
        <v>1.34</v>
      </c>
      <c r="O176" s="2">
        <f t="shared" si="20"/>
        <v>0</v>
      </c>
      <c r="P176" s="2">
        <f t="shared" si="21"/>
        <v>0</v>
      </c>
      <c r="Q176" s="2">
        <f t="shared" si="22"/>
        <v>0</v>
      </c>
      <c r="R176" s="2">
        <f t="shared" si="23"/>
        <v>0</v>
      </c>
      <c r="S176" s="2">
        <f t="shared" si="24"/>
        <v>0</v>
      </c>
      <c r="T176" s="2">
        <f t="shared" si="25"/>
        <v>0</v>
      </c>
      <c r="U176" s="2">
        <f t="shared" si="26"/>
        <v>0</v>
      </c>
      <c r="V176" s="2">
        <f t="shared" si="27"/>
        <v>0</v>
      </c>
      <c r="W176" s="2">
        <f t="shared" si="28"/>
        <v>0</v>
      </c>
      <c r="X176" s="2" t="e">
        <f t="shared" si="29"/>
        <v>#VALUE!</v>
      </c>
    </row>
    <row r="177" spans="14:24" x14ac:dyDescent="0.2">
      <c r="N177" s="2">
        <v>1.36</v>
      </c>
      <c r="O177" s="2">
        <f t="shared" si="20"/>
        <v>0</v>
      </c>
      <c r="P177" s="2">
        <f t="shared" si="21"/>
        <v>0</v>
      </c>
      <c r="Q177" s="2">
        <f t="shared" si="22"/>
        <v>0</v>
      </c>
      <c r="R177" s="2">
        <f t="shared" si="23"/>
        <v>0</v>
      </c>
      <c r="S177" s="2">
        <f t="shared" si="24"/>
        <v>0</v>
      </c>
      <c r="T177" s="2">
        <f t="shared" si="25"/>
        <v>0</v>
      </c>
      <c r="U177" s="2">
        <f t="shared" si="26"/>
        <v>0</v>
      </c>
      <c r="V177" s="2">
        <f t="shared" si="27"/>
        <v>0</v>
      </c>
      <c r="W177" s="2">
        <f t="shared" si="28"/>
        <v>0</v>
      </c>
      <c r="X177" s="2" t="e">
        <f t="shared" si="29"/>
        <v>#VALUE!</v>
      </c>
    </row>
    <row r="178" spans="14:24" x14ac:dyDescent="0.2">
      <c r="N178" s="2">
        <v>1.38</v>
      </c>
      <c r="O178" s="2">
        <f t="shared" si="20"/>
        <v>0</v>
      </c>
      <c r="P178" s="2">
        <f t="shared" si="21"/>
        <v>0</v>
      </c>
      <c r="Q178" s="2">
        <f t="shared" si="22"/>
        <v>0</v>
      </c>
      <c r="R178" s="2">
        <f t="shared" si="23"/>
        <v>0</v>
      </c>
      <c r="S178" s="2">
        <f t="shared" si="24"/>
        <v>0</v>
      </c>
      <c r="T178" s="2">
        <f t="shared" si="25"/>
        <v>0</v>
      </c>
      <c r="U178" s="2">
        <f t="shared" si="26"/>
        <v>0</v>
      </c>
      <c r="V178" s="2">
        <f t="shared" si="27"/>
        <v>0</v>
      </c>
      <c r="W178" s="2">
        <f t="shared" si="28"/>
        <v>0</v>
      </c>
      <c r="X178" s="2" t="e">
        <f t="shared" si="29"/>
        <v>#VALUE!</v>
      </c>
    </row>
    <row r="179" spans="14:24" x14ac:dyDescent="0.2">
      <c r="N179" s="2">
        <v>1.4</v>
      </c>
      <c r="O179" s="2">
        <f t="shared" si="20"/>
        <v>0</v>
      </c>
      <c r="P179" s="2">
        <f t="shared" si="21"/>
        <v>0</v>
      </c>
      <c r="Q179" s="2">
        <f t="shared" si="22"/>
        <v>0</v>
      </c>
      <c r="R179" s="2">
        <f t="shared" si="23"/>
        <v>0</v>
      </c>
      <c r="S179" s="2">
        <f t="shared" si="24"/>
        <v>0</v>
      </c>
      <c r="T179" s="2">
        <f t="shared" si="25"/>
        <v>0</v>
      </c>
      <c r="U179" s="2">
        <f t="shared" si="26"/>
        <v>0</v>
      </c>
      <c r="V179" s="2">
        <f t="shared" si="27"/>
        <v>0</v>
      </c>
      <c r="W179" s="2">
        <f t="shared" si="28"/>
        <v>0</v>
      </c>
      <c r="X179" s="2" t="e">
        <f t="shared" si="29"/>
        <v>#VALUE!</v>
      </c>
    </row>
    <row r="180" spans="14:24" x14ac:dyDescent="0.2">
      <c r="N180" s="2">
        <v>1.42</v>
      </c>
      <c r="O180" s="2">
        <f t="shared" si="20"/>
        <v>0</v>
      </c>
      <c r="P180" s="2">
        <f t="shared" si="21"/>
        <v>0</v>
      </c>
      <c r="Q180" s="2">
        <f t="shared" si="22"/>
        <v>0</v>
      </c>
      <c r="R180" s="2">
        <f t="shared" si="23"/>
        <v>0</v>
      </c>
      <c r="S180" s="2">
        <f t="shared" si="24"/>
        <v>0</v>
      </c>
      <c r="T180" s="2">
        <f t="shared" si="25"/>
        <v>0</v>
      </c>
      <c r="U180" s="2">
        <f t="shared" si="26"/>
        <v>0</v>
      </c>
      <c r="V180" s="2">
        <f t="shared" si="27"/>
        <v>0</v>
      </c>
      <c r="W180" s="2">
        <f t="shared" si="28"/>
        <v>0</v>
      </c>
      <c r="X180" s="2" t="e">
        <f t="shared" si="29"/>
        <v>#VALUE!</v>
      </c>
    </row>
    <row r="181" spans="14:24" x14ac:dyDescent="0.2">
      <c r="N181" s="2">
        <v>1.44</v>
      </c>
      <c r="O181" s="2">
        <f t="shared" si="20"/>
        <v>0</v>
      </c>
      <c r="P181" s="2">
        <f t="shared" si="21"/>
        <v>0</v>
      </c>
      <c r="Q181" s="2">
        <f t="shared" si="22"/>
        <v>0</v>
      </c>
      <c r="R181" s="2">
        <f t="shared" si="23"/>
        <v>0</v>
      </c>
      <c r="S181" s="2">
        <f t="shared" si="24"/>
        <v>0</v>
      </c>
      <c r="T181" s="2">
        <f t="shared" si="25"/>
        <v>0</v>
      </c>
      <c r="U181" s="2">
        <f t="shared" si="26"/>
        <v>0</v>
      </c>
      <c r="V181" s="2">
        <f t="shared" si="27"/>
        <v>0</v>
      </c>
      <c r="W181" s="2">
        <f t="shared" si="28"/>
        <v>0</v>
      </c>
      <c r="X181" s="2" t="e">
        <f t="shared" si="29"/>
        <v>#VALUE!</v>
      </c>
    </row>
    <row r="182" spans="14:24" x14ac:dyDescent="0.2">
      <c r="N182" s="2">
        <v>1.46</v>
      </c>
      <c r="O182" s="2">
        <f t="shared" si="20"/>
        <v>0</v>
      </c>
      <c r="P182" s="2">
        <f t="shared" si="21"/>
        <v>0</v>
      </c>
      <c r="Q182" s="2">
        <f t="shared" si="22"/>
        <v>0</v>
      </c>
      <c r="R182" s="2">
        <f t="shared" si="23"/>
        <v>0</v>
      </c>
      <c r="S182" s="2">
        <f t="shared" si="24"/>
        <v>0</v>
      </c>
      <c r="T182" s="2">
        <f t="shared" si="25"/>
        <v>0</v>
      </c>
      <c r="U182" s="2">
        <f t="shared" si="26"/>
        <v>0</v>
      </c>
      <c r="V182" s="2">
        <f t="shared" si="27"/>
        <v>0</v>
      </c>
      <c r="W182" s="2">
        <f t="shared" si="28"/>
        <v>0</v>
      </c>
      <c r="X182" s="2" t="e">
        <f t="shared" si="29"/>
        <v>#VALUE!</v>
      </c>
    </row>
    <row r="183" spans="14:24" x14ac:dyDescent="0.2">
      <c r="N183" s="2">
        <v>1.48</v>
      </c>
      <c r="O183" s="2">
        <f t="shared" si="20"/>
        <v>0</v>
      </c>
      <c r="P183" s="2">
        <f t="shared" si="21"/>
        <v>0</v>
      </c>
      <c r="Q183" s="2">
        <f t="shared" si="22"/>
        <v>0</v>
      </c>
      <c r="R183" s="2">
        <f t="shared" si="23"/>
        <v>0</v>
      </c>
      <c r="S183" s="2">
        <f t="shared" si="24"/>
        <v>0</v>
      </c>
      <c r="T183" s="2">
        <f t="shared" si="25"/>
        <v>0</v>
      </c>
      <c r="U183" s="2">
        <f t="shared" si="26"/>
        <v>0</v>
      </c>
      <c r="V183" s="2">
        <f t="shared" si="27"/>
        <v>0</v>
      </c>
      <c r="W183" s="2">
        <f t="shared" si="28"/>
        <v>0</v>
      </c>
      <c r="X183" s="2" t="e">
        <f t="shared" si="29"/>
        <v>#VALUE!</v>
      </c>
    </row>
    <row r="184" spans="14:24" x14ac:dyDescent="0.2">
      <c r="N184" s="2">
        <v>1.5</v>
      </c>
      <c r="O184" s="2">
        <f t="shared" si="20"/>
        <v>0</v>
      </c>
      <c r="P184" s="2">
        <f t="shared" si="21"/>
        <v>0</v>
      </c>
      <c r="Q184" s="2">
        <f t="shared" si="22"/>
        <v>0</v>
      </c>
      <c r="R184" s="2">
        <f t="shared" si="23"/>
        <v>0</v>
      </c>
      <c r="S184" s="2">
        <f t="shared" si="24"/>
        <v>0</v>
      </c>
      <c r="T184" s="2">
        <f t="shared" si="25"/>
        <v>0</v>
      </c>
      <c r="U184" s="2">
        <f t="shared" si="26"/>
        <v>0</v>
      </c>
      <c r="V184" s="2">
        <f t="shared" si="27"/>
        <v>0</v>
      </c>
      <c r="W184" s="2">
        <f t="shared" si="28"/>
        <v>0</v>
      </c>
      <c r="X184" s="2" t="e">
        <f t="shared" si="29"/>
        <v>#VALUE!</v>
      </c>
    </row>
    <row r="185" spans="14:24" x14ac:dyDescent="0.2">
      <c r="N185" s="2">
        <v>1.52</v>
      </c>
      <c r="O185" s="2">
        <f t="shared" si="20"/>
        <v>0</v>
      </c>
      <c r="P185" s="2">
        <f t="shared" si="21"/>
        <v>0</v>
      </c>
      <c r="Q185" s="2">
        <f t="shared" si="22"/>
        <v>0</v>
      </c>
      <c r="R185" s="2">
        <f t="shared" si="23"/>
        <v>0</v>
      </c>
      <c r="S185" s="2">
        <f t="shared" si="24"/>
        <v>0</v>
      </c>
      <c r="T185" s="2">
        <f t="shared" si="25"/>
        <v>0</v>
      </c>
      <c r="U185" s="2">
        <f t="shared" si="26"/>
        <v>0</v>
      </c>
      <c r="V185" s="2">
        <f t="shared" si="27"/>
        <v>0</v>
      </c>
      <c r="W185" s="2">
        <f t="shared" si="28"/>
        <v>0</v>
      </c>
      <c r="X185" s="2" t="e">
        <f t="shared" si="29"/>
        <v>#VALUE!</v>
      </c>
    </row>
    <row r="186" spans="14:24" x14ac:dyDescent="0.2">
      <c r="N186" s="2">
        <v>1.54</v>
      </c>
      <c r="O186" s="2">
        <f t="shared" si="20"/>
        <v>0</v>
      </c>
      <c r="P186" s="2">
        <f t="shared" si="21"/>
        <v>0</v>
      </c>
      <c r="Q186" s="2">
        <f t="shared" si="22"/>
        <v>0</v>
      </c>
      <c r="R186" s="2">
        <f t="shared" si="23"/>
        <v>0</v>
      </c>
      <c r="S186" s="2">
        <f t="shared" si="24"/>
        <v>0</v>
      </c>
      <c r="T186" s="2">
        <f t="shared" si="25"/>
        <v>0</v>
      </c>
      <c r="U186" s="2">
        <f t="shared" si="26"/>
        <v>0</v>
      </c>
      <c r="V186" s="2">
        <f t="shared" si="27"/>
        <v>0</v>
      </c>
      <c r="W186" s="2">
        <f t="shared" si="28"/>
        <v>0</v>
      </c>
      <c r="X186" s="2" t="e">
        <f t="shared" si="29"/>
        <v>#VALUE!</v>
      </c>
    </row>
    <row r="187" spans="14:24" x14ac:dyDescent="0.2">
      <c r="N187" s="2">
        <v>1.56</v>
      </c>
      <c r="O187" s="2">
        <f t="shared" si="20"/>
        <v>0</v>
      </c>
      <c r="P187" s="2">
        <f t="shared" si="21"/>
        <v>0</v>
      </c>
      <c r="Q187" s="2">
        <f t="shared" si="22"/>
        <v>0</v>
      </c>
      <c r="R187" s="2">
        <f t="shared" si="23"/>
        <v>0</v>
      </c>
      <c r="S187" s="2">
        <f t="shared" si="24"/>
        <v>0</v>
      </c>
      <c r="T187" s="2">
        <f t="shared" si="25"/>
        <v>0</v>
      </c>
      <c r="U187" s="2">
        <f t="shared" si="26"/>
        <v>0</v>
      </c>
      <c r="V187" s="2">
        <f t="shared" si="27"/>
        <v>0</v>
      </c>
      <c r="W187" s="2">
        <f t="shared" si="28"/>
        <v>0</v>
      </c>
      <c r="X187" s="2" t="e">
        <f t="shared" si="29"/>
        <v>#VALUE!</v>
      </c>
    </row>
    <row r="188" spans="14:24" x14ac:dyDescent="0.2">
      <c r="N188" s="2">
        <v>1.58</v>
      </c>
      <c r="O188" s="2">
        <f t="shared" si="20"/>
        <v>0</v>
      </c>
      <c r="P188" s="2">
        <f t="shared" si="21"/>
        <v>0</v>
      </c>
      <c r="Q188" s="2">
        <f t="shared" si="22"/>
        <v>0</v>
      </c>
      <c r="R188" s="2">
        <f t="shared" si="23"/>
        <v>0</v>
      </c>
      <c r="S188" s="2">
        <f t="shared" si="24"/>
        <v>0</v>
      </c>
      <c r="T188" s="2">
        <f t="shared" si="25"/>
        <v>0</v>
      </c>
      <c r="U188" s="2">
        <f t="shared" si="26"/>
        <v>0</v>
      </c>
      <c r="V188" s="2">
        <f t="shared" si="27"/>
        <v>0</v>
      </c>
      <c r="W188" s="2">
        <f t="shared" si="28"/>
        <v>0</v>
      </c>
      <c r="X188" s="2" t="e">
        <f t="shared" si="29"/>
        <v>#VALUE!</v>
      </c>
    </row>
    <row r="189" spans="14:24" x14ac:dyDescent="0.2">
      <c r="N189" s="2">
        <v>1.6</v>
      </c>
      <c r="O189" s="2">
        <f t="shared" si="20"/>
        <v>0</v>
      </c>
      <c r="P189" s="2">
        <f t="shared" si="21"/>
        <v>0</v>
      </c>
      <c r="Q189" s="2">
        <f t="shared" si="22"/>
        <v>0</v>
      </c>
      <c r="R189" s="2">
        <f t="shared" si="23"/>
        <v>0</v>
      </c>
      <c r="S189" s="2">
        <f t="shared" si="24"/>
        <v>0</v>
      </c>
      <c r="T189" s="2">
        <f t="shared" si="25"/>
        <v>0</v>
      </c>
      <c r="U189" s="2">
        <f t="shared" si="26"/>
        <v>0</v>
      </c>
      <c r="V189" s="2">
        <f t="shared" si="27"/>
        <v>0</v>
      </c>
      <c r="W189" s="2">
        <f t="shared" si="28"/>
        <v>0</v>
      </c>
      <c r="X189" s="2" t="e">
        <f t="shared" si="29"/>
        <v>#VALUE!</v>
      </c>
    </row>
    <row r="190" spans="14:24" x14ac:dyDescent="0.2">
      <c r="N190" s="2">
        <v>1.62</v>
      </c>
      <c r="O190" s="2">
        <f t="shared" si="20"/>
        <v>0</v>
      </c>
      <c r="P190" s="2">
        <f t="shared" si="21"/>
        <v>0</v>
      </c>
      <c r="Q190" s="2">
        <f t="shared" si="22"/>
        <v>0</v>
      </c>
      <c r="R190" s="2">
        <f t="shared" si="23"/>
        <v>0</v>
      </c>
      <c r="S190" s="2">
        <f t="shared" si="24"/>
        <v>0</v>
      </c>
      <c r="T190" s="2">
        <f t="shared" si="25"/>
        <v>0</v>
      </c>
      <c r="U190" s="2">
        <f t="shared" si="26"/>
        <v>0</v>
      </c>
      <c r="V190" s="2">
        <f t="shared" si="27"/>
        <v>0</v>
      </c>
      <c r="W190" s="2">
        <f t="shared" si="28"/>
        <v>0</v>
      </c>
      <c r="X190" s="2" t="e">
        <f t="shared" si="29"/>
        <v>#VALUE!</v>
      </c>
    </row>
    <row r="191" spans="14:24" x14ac:dyDescent="0.2">
      <c r="N191" s="2">
        <v>1.64</v>
      </c>
      <c r="O191" s="2">
        <f t="shared" si="20"/>
        <v>0</v>
      </c>
      <c r="P191" s="2">
        <f t="shared" si="21"/>
        <v>0</v>
      </c>
      <c r="Q191" s="2">
        <f t="shared" si="22"/>
        <v>0</v>
      </c>
      <c r="R191" s="2">
        <f t="shared" si="23"/>
        <v>0</v>
      </c>
      <c r="S191" s="2">
        <f t="shared" si="24"/>
        <v>0</v>
      </c>
      <c r="T191" s="2">
        <f t="shared" si="25"/>
        <v>0</v>
      </c>
      <c r="U191" s="2">
        <f t="shared" si="26"/>
        <v>0</v>
      </c>
      <c r="V191" s="2">
        <f t="shared" si="27"/>
        <v>0</v>
      </c>
      <c r="W191" s="2">
        <f t="shared" si="28"/>
        <v>0</v>
      </c>
      <c r="X191" s="2" t="e">
        <f t="shared" si="29"/>
        <v>#VALUE!</v>
      </c>
    </row>
    <row r="192" spans="14:24" x14ac:dyDescent="0.2">
      <c r="N192" s="2">
        <v>1.66</v>
      </c>
      <c r="O192" s="2">
        <f t="shared" si="20"/>
        <v>0</v>
      </c>
      <c r="P192" s="2">
        <f t="shared" si="21"/>
        <v>0</v>
      </c>
      <c r="Q192" s="2">
        <f t="shared" si="22"/>
        <v>0</v>
      </c>
      <c r="R192" s="2">
        <f t="shared" si="23"/>
        <v>0</v>
      </c>
      <c r="S192" s="2">
        <f t="shared" si="24"/>
        <v>0</v>
      </c>
      <c r="T192" s="2">
        <f t="shared" si="25"/>
        <v>0</v>
      </c>
      <c r="U192" s="2">
        <f t="shared" si="26"/>
        <v>0</v>
      </c>
      <c r="V192" s="2">
        <f t="shared" si="27"/>
        <v>0</v>
      </c>
      <c r="W192" s="2">
        <f t="shared" si="28"/>
        <v>0</v>
      </c>
      <c r="X192" s="2" t="e">
        <f t="shared" si="29"/>
        <v>#VALUE!</v>
      </c>
    </row>
    <row r="193" spans="14:24" x14ac:dyDescent="0.2">
      <c r="N193" s="2">
        <v>1.68</v>
      </c>
      <c r="O193" s="2">
        <f t="shared" si="20"/>
        <v>0</v>
      </c>
      <c r="P193" s="2">
        <f t="shared" si="21"/>
        <v>0</v>
      </c>
      <c r="Q193" s="2">
        <f t="shared" si="22"/>
        <v>0</v>
      </c>
      <c r="R193" s="2">
        <f t="shared" si="23"/>
        <v>0</v>
      </c>
      <c r="S193" s="2">
        <f t="shared" si="24"/>
        <v>0</v>
      </c>
      <c r="T193" s="2">
        <f t="shared" si="25"/>
        <v>0</v>
      </c>
      <c r="U193" s="2">
        <f t="shared" si="26"/>
        <v>0</v>
      </c>
      <c r="V193" s="2">
        <f t="shared" si="27"/>
        <v>0</v>
      </c>
      <c r="W193" s="2">
        <f t="shared" si="28"/>
        <v>0</v>
      </c>
      <c r="X193" s="2" t="e">
        <f t="shared" si="29"/>
        <v>#VALUE!</v>
      </c>
    </row>
    <row r="194" spans="14:24" x14ac:dyDescent="0.2">
      <c r="N194" s="2">
        <v>1.7</v>
      </c>
      <c r="O194" s="2">
        <f t="shared" si="20"/>
        <v>0</v>
      </c>
      <c r="P194" s="2">
        <f t="shared" si="21"/>
        <v>0</v>
      </c>
      <c r="Q194" s="2">
        <f t="shared" si="22"/>
        <v>0</v>
      </c>
      <c r="R194" s="2">
        <f t="shared" si="23"/>
        <v>0</v>
      </c>
      <c r="S194" s="2">
        <f t="shared" si="24"/>
        <v>0</v>
      </c>
      <c r="T194" s="2">
        <f t="shared" si="25"/>
        <v>0</v>
      </c>
      <c r="U194" s="2">
        <f t="shared" si="26"/>
        <v>0</v>
      </c>
      <c r="V194" s="2">
        <f t="shared" si="27"/>
        <v>0</v>
      </c>
      <c r="W194" s="2">
        <f t="shared" si="28"/>
        <v>0</v>
      </c>
      <c r="X194" s="2" t="e">
        <f t="shared" si="29"/>
        <v>#VALUE!</v>
      </c>
    </row>
    <row r="195" spans="14:24" x14ac:dyDescent="0.2">
      <c r="N195" s="2">
        <v>1.72</v>
      </c>
      <c r="O195" s="2">
        <f t="shared" si="20"/>
        <v>0</v>
      </c>
      <c r="P195" s="2">
        <f t="shared" si="21"/>
        <v>0</v>
      </c>
      <c r="Q195" s="2">
        <f t="shared" si="22"/>
        <v>0</v>
      </c>
      <c r="R195" s="2">
        <f t="shared" si="23"/>
        <v>0</v>
      </c>
      <c r="S195" s="2">
        <f t="shared" si="24"/>
        <v>0</v>
      </c>
      <c r="T195" s="2">
        <f t="shared" si="25"/>
        <v>0</v>
      </c>
      <c r="U195" s="2">
        <f t="shared" si="26"/>
        <v>0</v>
      </c>
      <c r="V195" s="2">
        <f t="shared" si="27"/>
        <v>0</v>
      </c>
      <c r="W195" s="2">
        <f t="shared" si="28"/>
        <v>0</v>
      </c>
      <c r="X195" s="2" t="e">
        <f t="shared" si="29"/>
        <v>#VALUE!</v>
      </c>
    </row>
    <row r="196" spans="14:24" x14ac:dyDescent="0.2">
      <c r="N196" s="2">
        <v>1.74</v>
      </c>
      <c r="O196" s="2">
        <f t="shared" si="20"/>
        <v>0</v>
      </c>
      <c r="P196" s="2">
        <f t="shared" si="21"/>
        <v>0</v>
      </c>
      <c r="Q196" s="2">
        <f t="shared" si="22"/>
        <v>0</v>
      </c>
      <c r="R196" s="2">
        <f t="shared" si="23"/>
        <v>0</v>
      </c>
      <c r="S196" s="2">
        <f t="shared" si="24"/>
        <v>0</v>
      </c>
      <c r="T196" s="2">
        <f t="shared" si="25"/>
        <v>0</v>
      </c>
      <c r="U196" s="2">
        <f t="shared" si="26"/>
        <v>0</v>
      </c>
      <c r="V196" s="2">
        <f t="shared" si="27"/>
        <v>0</v>
      </c>
      <c r="W196" s="2">
        <f t="shared" si="28"/>
        <v>0</v>
      </c>
      <c r="X196" s="2" t="e">
        <f t="shared" si="29"/>
        <v>#VALUE!</v>
      </c>
    </row>
    <row r="197" spans="14:24" x14ac:dyDescent="0.2">
      <c r="N197" s="2">
        <v>1.76</v>
      </c>
      <c r="O197" s="2">
        <f t="shared" si="20"/>
        <v>0</v>
      </c>
      <c r="P197" s="2">
        <f t="shared" si="21"/>
        <v>0</v>
      </c>
      <c r="Q197" s="2">
        <f t="shared" si="22"/>
        <v>0</v>
      </c>
      <c r="R197" s="2">
        <f t="shared" si="23"/>
        <v>0</v>
      </c>
      <c r="S197" s="2">
        <f t="shared" si="24"/>
        <v>0</v>
      </c>
      <c r="T197" s="2">
        <f t="shared" si="25"/>
        <v>0</v>
      </c>
      <c r="U197" s="2">
        <f t="shared" si="26"/>
        <v>0</v>
      </c>
      <c r="V197" s="2">
        <f t="shared" si="27"/>
        <v>0</v>
      </c>
      <c r="W197" s="2">
        <f t="shared" si="28"/>
        <v>0</v>
      </c>
      <c r="X197" s="2" t="e">
        <f t="shared" si="29"/>
        <v>#VALUE!</v>
      </c>
    </row>
    <row r="198" spans="14:24" x14ac:dyDescent="0.2">
      <c r="N198" s="2">
        <v>1.78</v>
      </c>
      <c r="O198" s="2">
        <f t="shared" si="20"/>
        <v>0</v>
      </c>
      <c r="P198" s="2">
        <f t="shared" si="21"/>
        <v>0</v>
      </c>
      <c r="Q198" s="2">
        <f t="shared" si="22"/>
        <v>0</v>
      </c>
      <c r="R198" s="2">
        <f t="shared" si="23"/>
        <v>0</v>
      </c>
      <c r="S198" s="2">
        <f t="shared" si="24"/>
        <v>0</v>
      </c>
      <c r="T198" s="2">
        <f t="shared" si="25"/>
        <v>0</v>
      </c>
      <c r="U198" s="2">
        <f t="shared" si="26"/>
        <v>0</v>
      </c>
      <c r="V198" s="2">
        <f t="shared" si="27"/>
        <v>0</v>
      </c>
      <c r="W198" s="2">
        <f t="shared" si="28"/>
        <v>0</v>
      </c>
      <c r="X198" s="2" t="e">
        <f t="shared" si="29"/>
        <v>#VALUE!</v>
      </c>
    </row>
    <row r="199" spans="14:24" x14ac:dyDescent="0.2">
      <c r="N199" s="2">
        <v>1.8</v>
      </c>
      <c r="O199" s="2">
        <f t="shared" si="20"/>
        <v>0</v>
      </c>
      <c r="P199" s="2">
        <f t="shared" si="21"/>
        <v>0</v>
      </c>
      <c r="Q199" s="2">
        <f t="shared" si="22"/>
        <v>0</v>
      </c>
      <c r="R199" s="2">
        <f t="shared" si="23"/>
        <v>0</v>
      </c>
      <c r="S199" s="2">
        <f t="shared" si="24"/>
        <v>0</v>
      </c>
      <c r="T199" s="2">
        <f t="shared" si="25"/>
        <v>0</v>
      </c>
      <c r="U199" s="2">
        <f t="shared" si="26"/>
        <v>0</v>
      </c>
      <c r="V199" s="2">
        <f t="shared" si="27"/>
        <v>0</v>
      </c>
      <c r="W199" s="2">
        <f t="shared" si="28"/>
        <v>0</v>
      </c>
      <c r="X199" s="2" t="e">
        <f t="shared" si="29"/>
        <v>#VALUE!</v>
      </c>
    </row>
    <row r="200" spans="14:24" x14ac:dyDescent="0.2">
      <c r="N200" s="2">
        <v>1.82</v>
      </c>
      <c r="O200" s="2">
        <f t="shared" si="20"/>
        <v>0</v>
      </c>
      <c r="P200" s="2">
        <f t="shared" si="21"/>
        <v>0</v>
      </c>
      <c r="Q200" s="2">
        <f t="shared" si="22"/>
        <v>0</v>
      </c>
      <c r="R200" s="2">
        <f t="shared" si="23"/>
        <v>0</v>
      </c>
      <c r="S200" s="2">
        <f t="shared" si="24"/>
        <v>0</v>
      </c>
      <c r="T200" s="2">
        <f t="shared" si="25"/>
        <v>0</v>
      </c>
      <c r="U200" s="2">
        <f t="shared" si="26"/>
        <v>0</v>
      </c>
      <c r="V200" s="2">
        <f t="shared" si="27"/>
        <v>0</v>
      </c>
      <c r="W200" s="2">
        <f t="shared" si="28"/>
        <v>0</v>
      </c>
      <c r="X200" s="2" t="e">
        <f t="shared" si="29"/>
        <v>#VALUE!</v>
      </c>
    </row>
    <row r="201" spans="14:24" x14ac:dyDescent="0.2">
      <c r="N201" s="2">
        <v>1.84</v>
      </c>
      <c r="O201" s="2">
        <f t="shared" si="20"/>
        <v>0</v>
      </c>
      <c r="P201" s="2">
        <f t="shared" si="21"/>
        <v>0</v>
      </c>
      <c r="Q201" s="2">
        <f t="shared" si="22"/>
        <v>0</v>
      </c>
      <c r="R201" s="2">
        <f t="shared" si="23"/>
        <v>0</v>
      </c>
      <c r="S201" s="2">
        <f t="shared" si="24"/>
        <v>0</v>
      </c>
      <c r="T201" s="2">
        <f t="shared" si="25"/>
        <v>0</v>
      </c>
      <c r="U201" s="2">
        <f t="shared" si="26"/>
        <v>0</v>
      </c>
      <c r="V201" s="2">
        <f t="shared" si="27"/>
        <v>0</v>
      </c>
      <c r="W201" s="2">
        <f t="shared" si="28"/>
        <v>0</v>
      </c>
      <c r="X201" s="2" t="e">
        <f t="shared" si="29"/>
        <v>#VALUE!</v>
      </c>
    </row>
    <row r="202" spans="14:24" x14ac:dyDescent="0.2">
      <c r="N202" s="2">
        <v>1.86</v>
      </c>
      <c r="O202" s="2">
        <f t="shared" si="20"/>
        <v>0</v>
      </c>
      <c r="P202" s="2">
        <f t="shared" si="21"/>
        <v>0</v>
      </c>
      <c r="Q202" s="2">
        <f t="shared" si="22"/>
        <v>0</v>
      </c>
      <c r="R202" s="2">
        <f t="shared" si="23"/>
        <v>0</v>
      </c>
      <c r="S202" s="2">
        <f t="shared" si="24"/>
        <v>0</v>
      </c>
      <c r="T202" s="2">
        <f t="shared" si="25"/>
        <v>0</v>
      </c>
      <c r="U202" s="2">
        <f t="shared" si="26"/>
        <v>0</v>
      </c>
      <c r="V202" s="2">
        <f t="shared" si="27"/>
        <v>0</v>
      </c>
      <c r="W202" s="2">
        <f t="shared" si="28"/>
        <v>0</v>
      </c>
      <c r="X202" s="2" t="e">
        <f t="shared" si="29"/>
        <v>#VALUE!</v>
      </c>
    </row>
    <row r="203" spans="14:24" x14ac:dyDescent="0.2">
      <c r="N203" s="2">
        <v>1.88</v>
      </c>
      <c r="O203" s="2">
        <f t="shared" si="20"/>
        <v>0</v>
      </c>
      <c r="P203" s="2">
        <f t="shared" si="21"/>
        <v>0</v>
      </c>
      <c r="Q203" s="2">
        <f t="shared" si="22"/>
        <v>0</v>
      </c>
      <c r="R203" s="2">
        <f t="shared" si="23"/>
        <v>0</v>
      </c>
      <c r="S203" s="2">
        <f t="shared" si="24"/>
        <v>0</v>
      </c>
      <c r="T203" s="2">
        <f t="shared" si="25"/>
        <v>0</v>
      </c>
      <c r="U203" s="2">
        <f t="shared" si="26"/>
        <v>0</v>
      </c>
      <c r="V203" s="2">
        <f t="shared" si="27"/>
        <v>0</v>
      </c>
      <c r="W203" s="2">
        <f t="shared" si="28"/>
        <v>0</v>
      </c>
      <c r="X203" s="2" t="e">
        <f t="shared" si="29"/>
        <v>#VALUE!</v>
      </c>
    </row>
    <row r="204" spans="14:24" x14ac:dyDescent="0.2">
      <c r="N204" s="2">
        <v>1.9</v>
      </c>
      <c r="O204" s="2">
        <f t="shared" si="20"/>
        <v>0</v>
      </c>
      <c r="P204" s="2">
        <f t="shared" si="21"/>
        <v>0</v>
      </c>
      <c r="Q204" s="2">
        <f t="shared" si="22"/>
        <v>0</v>
      </c>
      <c r="R204" s="2">
        <f t="shared" si="23"/>
        <v>0</v>
      </c>
      <c r="S204" s="2">
        <f t="shared" si="24"/>
        <v>0</v>
      </c>
      <c r="T204" s="2">
        <f t="shared" si="25"/>
        <v>0</v>
      </c>
      <c r="U204" s="2">
        <f t="shared" si="26"/>
        <v>0</v>
      </c>
      <c r="V204" s="2">
        <f t="shared" si="27"/>
        <v>0</v>
      </c>
      <c r="W204" s="2">
        <f t="shared" si="28"/>
        <v>0</v>
      </c>
      <c r="X204" s="2" t="e">
        <f t="shared" si="29"/>
        <v>#VALUE!</v>
      </c>
    </row>
    <row r="205" spans="14:24" x14ac:dyDescent="0.2">
      <c r="N205" s="2">
        <v>1.92</v>
      </c>
      <c r="O205" s="2">
        <f t="shared" si="20"/>
        <v>0</v>
      </c>
      <c r="P205" s="2">
        <f t="shared" si="21"/>
        <v>0</v>
      </c>
      <c r="Q205" s="2">
        <f t="shared" si="22"/>
        <v>0</v>
      </c>
      <c r="R205" s="2">
        <f t="shared" si="23"/>
        <v>0</v>
      </c>
      <c r="S205" s="2">
        <f t="shared" si="24"/>
        <v>0</v>
      </c>
      <c r="T205" s="2">
        <f t="shared" si="25"/>
        <v>0</v>
      </c>
      <c r="U205" s="2">
        <f t="shared" si="26"/>
        <v>0</v>
      </c>
      <c r="V205" s="2">
        <f t="shared" si="27"/>
        <v>0</v>
      </c>
      <c r="W205" s="2">
        <f t="shared" si="28"/>
        <v>0</v>
      </c>
      <c r="X205" s="2" t="e">
        <f t="shared" si="29"/>
        <v>#VALUE!</v>
      </c>
    </row>
    <row r="206" spans="14:24" x14ac:dyDescent="0.2">
      <c r="N206" s="2">
        <v>1.94</v>
      </c>
      <c r="O206" s="2">
        <f t="shared" si="20"/>
        <v>0</v>
      </c>
      <c r="P206" s="2">
        <f t="shared" si="21"/>
        <v>0</v>
      </c>
      <c r="Q206" s="2">
        <f t="shared" si="22"/>
        <v>0</v>
      </c>
      <c r="R206" s="2">
        <f t="shared" si="23"/>
        <v>0</v>
      </c>
      <c r="S206" s="2">
        <f t="shared" si="24"/>
        <v>0</v>
      </c>
      <c r="T206" s="2">
        <f t="shared" si="25"/>
        <v>0</v>
      </c>
      <c r="U206" s="2">
        <f t="shared" si="26"/>
        <v>0</v>
      </c>
      <c r="V206" s="2">
        <f t="shared" si="27"/>
        <v>0</v>
      </c>
      <c r="W206" s="2">
        <f t="shared" si="28"/>
        <v>0</v>
      </c>
      <c r="X206" s="2" t="e">
        <f t="shared" si="29"/>
        <v>#VALUE!</v>
      </c>
    </row>
    <row r="207" spans="14:24" x14ac:dyDescent="0.2">
      <c r="N207" s="2">
        <v>1.96</v>
      </c>
      <c r="O207" s="2">
        <f t="shared" si="20"/>
        <v>0</v>
      </c>
      <c r="P207" s="2">
        <f t="shared" si="21"/>
        <v>0</v>
      </c>
      <c r="Q207" s="2">
        <f t="shared" si="22"/>
        <v>0</v>
      </c>
      <c r="R207" s="2">
        <f t="shared" si="23"/>
        <v>0</v>
      </c>
      <c r="S207" s="2">
        <f t="shared" si="24"/>
        <v>0</v>
      </c>
      <c r="T207" s="2">
        <f t="shared" si="25"/>
        <v>0</v>
      </c>
      <c r="U207" s="2">
        <f t="shared" si="26"/>
        <v>0</v>
      </c>
      <c r="V207" s="2">
        <f t="shared" si="27"/>
        <v>0</v>
      </c>
      <c r="W207" s="2">
        <f t="shared" si="28"/>
        <v>0</v>
      </c>
      <c r="X207" s="2" t="e">
        <f t="shared" si="29"/>
        <v>#VALUE!</v>
      </c>
    </row>
    <row r="208" spans="14:24" x14ac:dyDescent="0.2">
      <c r="N208" s="2">
        <v>1.98</v>
      </c>
      <c r="O208" s="2">
        <f t="shared" si="20"/>
        <v>0</v>
      </c>
      <c r="P208" s="2">
        <f t="shared" si="21"/>
        <v>0</v>
      </c>
      <c r="Q208" s="2">
        <f t="shared" si="22"/>
        <v>0</v>
      </c>
      <c r="R208" s="2">
        <f t="shared" si="23"/>
        <v>0</v>
      </c>
      <c r="S208" s="2">
        <f t="shared" si="24"/>
        <v>0</v>
      </c>
      <c r="T208" s="2">
        <f t="shared" si="25"/>
        <v>0</v>
      </c>
      <c r="U208" s="2">
        <f t="shared" si="26"/>
        <v>0</v>
      </c>
      <c r="V208" s="2">
        <f t="shared" si="27"/>
        <v>0</v>
      </c>
      <c r="W208" s="2">
        <f t="shared" si="28"/>
        <v>0</v>
      </c>
      <c r="X208" s="2" t="e">
        <f t="shared" si="29"/>
        <v>#VALUE!</v>
      </c>
    </row>
    <row r="209" spans="14:24" x14ac:dyDescent="0.2">
      <c r="N209" s="2">
        <v>2</v>
      </c>
      <c r="O209" s="2">
        <f t="shared" si="20"/>
        <v>0</v>
      </c>
      <c r="P209" s="2">
        <f t="shared" si="21"/>
        <v>0</v>
      </c>
      <c r="Q209" s="2">
        <f t="shared" si="22"/>
        <v>0</v>
      </c>
      <c r="R209" s="2">
        <f t="shared" si="23"/>
        <v>0</v>
      </c>
      <c r="S209" s="2">
        <f t="shared" si="24"/>
        <v>0</v>
      </c>
      <c r="T209" s="2">
        <f t="shared" si="25"/>
        <v>0</v>
      </c>
      <c r="U209" s="2">
        <f t="shared" si="26"/>
        <v>0</v>
      </c>
      <c r="V209" s="2">
        <f t="shared" si="27"/>
        <v>0</v>
      </c>
      <c r="W209" s="2">
        <f t="shared" si="28"/>
        <v>0</v>
      </c>
      <c r="X209" s="2" t="e">
        <f t="shared" si="29"/>
        <v>#VALUE!</v>
      </c>
    </row>
    <row r="210" spans="14:24" x14ac:dyDescent="0.2">
      <c r="N210" s="2">
        <v>2.02</v>
      </c>
      <c r="O210" s="2">
        <f t="shared" si="20"/>
        <v>0</v>
      </c>
      <c r="P210" s="2">
        <f t="shared" si="21"/>
        <v>0</v>
      </c>
      <c r="Q210" s="2">
        <f t="shared" si="22"/>
        <v>0</v>
      </c>
      <c r="R210" s="2">
        <f t="shared" si="23"/>
        <v>0</v>
      </c>
      <c r="S210" s="2">
        <f t="shared" si="24"/>
        <v>0</v>
      </c>
      <c r="T210" s="2">
        <f t="shared" si="25"/>
        <v>0</v>
      </c>
      <c r="U210" s="2">
        <f t="shared" si="26"/>
        <v>0</v>
      </c>
      <c r="V210" s="2">
        <f t="shared" si="27"/>
        <v>0</v>
      </c>
      <c r="W210" s="2">
        <f t="shared" si="28"/>
        <v>0</v>
      </c>
      <c r="X210" s="2" t="e">
        <f t="shared" si="29"/>
        <v>#VALUE!</v>
      </c>
    </row>
    <row r="211" spans="14:24" x14ac:dyDescent="0.2">
      <c r="N211" s="2">
        <v>2.04</v>
      </c>
      <c r="O211" s="2">
        <f t="shared" si="20"/>
        <v>0</v>
      </c>
      <c r="P211" s="2">
        <f t="shared" si="21"/>
        <v>0</v>
      </c>
      <c r="Q211" s="2">
        <f t="shared" si="22"/>
        <v>0</v>
      </c>
      <c r="R211" s="2">
        <f t="shared" si="23"/>
        <v>0</v>
      </c>
      <c r="S211" s="2">
        <f t="shared" si="24"/>
        <v>0</v>
      </c>
      <c r="T211" s="2">
        <f t="shared" si="25"/>
        <v>0</v>
      </c>
      <c r="U211" s="2">
        <f t="shared" si="26"/>
        <v>0</v>
      </c>
      <c r="V211" s="2">
        <f t="shared" si="27"/>
        <v>0</v>
      </c>
      <c r="W211" s="2">
        <f t="shared" si="28"/>
        <v>0</v>
      </c>
      <c r="X211" s="2" t="e">
        <f t="shared" si="29"/>
        <v>#VALUE!</v>
      </c>
    </row>
    <row r="212" spans="14:24" x14ac:dyDescent="0.2">
      <c r="N212" s="2">
        <v>2.06</v>
      </c>
      <c r="O212" s="2">
        <f t="shared" si="20"/>
        <v>0</v>
      </c>
      <c r="P212" s="2">
        <f t="shared" si="21"/>
        <v>0</v>
      </c>
      <c r="Q212" s="2">
        <f t="shared" si="22"/>
        <v>0</v>
      </c>
      <c r="R212" s="2">
        <f t="shared" si="23"/>
        <v>0</v>
      </c>
      <c r="S212" s="2">
        <f t="shared" si="24"/>
        <v>0</v>
      </c>
      <c r="T212" s="2">
        <f t="shared" si="25"/>
        <v>0</v>
      </c>
      <c r="U212" s="2">
        <f t="shared" si="26"/>
        <v>0</v>
      </c>
      <c r="V212" s="2">
        <f t="shared" si="27"/>
        <v>0</v>
      </c>
      <c r="W212" s="2">
        <f t="shared" si="28"/>
        <v>0</v>
      </c>
      <c r="X212" s="2" t="e">
        <f t="shared" si="29"/>
        <v>#VALUE!</v>
      </c>
    </row>
    <row r="213" spans="14:24" x14ac:dyDescent="0.2">
      <c r="N213" s="2">
        <v>2.08</v>
      </c>
      <c r="O213" s="2">
        <f t="shared" si="20"/>
        <v>0</v>
      </c>
      <c r="P213" s="2">
        <f t="shared" si="21"/>
        <v>0</v>
      </c>
      <c r="Q213" s="2">
        <f t="shared" si="22"/>
        <v>0</v>
      </c>
      <c r="R213" s="2">
        <f t="shared" si="23"/>
        <v>0</v>
      </c>
      <c r="S213" s="2">
        <f t="shared" si="24"/>
        <v>0</v>
      </c>
      <c r="T213" s="2">
        <f t="shared" si="25"/>
        <v>0</v>
      </c>
      <c r="U213" s="2">
        <f t="shared" si="26"/>
        <v>0</v>
      </c>
      <c r="V213" s="2">
        <f t="shared" si="27"/>
        <v>0</v>
      </c>
      <c r="W213" s="2">
        <f t="shared" si="28"/>
        <v>0</v>
      </c>
      <c r="X213" s="2" t="e">
        <f t="shared" si="29"/>
        <v>#VALUE!</v>
      </c>
    </row>
    <row r="214" spans="14:24" x14ac:dyDescent="0.2">
      <c r="N214" s="2">
        <v>2.1</v>
      </c>
      <c r="O214" s="2">
        <f t="shared" si="20"/>
        <v>0</v>
      </c>
      <c r="P214" s="2">
        <f t="shared" si="21"/>
        <v>0</v>
      </c>
      <c r="Q214" s="2">
        <f t="shared" si="22"/>
        <v>0</v>
      </c>
      <c r="R214" s="2">
        <f t="shared" si="23"/>
        <v>0</v>
      </c>
      <c r="S214" s="2">
        <f t="shared" si="24"/>
        <v>0</v>
      </c>
      <c r="T214" s="2">
        <f t="shared" si="25"/>
        <v>0</v>
      </c>
      <c r="U214" s="2">
        <f t="shared" si="26"/>
        <v>0</v>
      </c>
      <c r="V214" s="2">
        <f t="shared" si="27"/>
        <v>0</v>
      </c>
      <c r="W214" s="2">
        <f t="shared" si="28"/>
        <v>0</v>
      </c>
      <c r="X214" s="2" t="e">
        <f t="shared" si="29"/>
        <v>#VALUE!</v>
      </c>
    </row>
    <row r="215" spans="14:24" x14ac:dyDescent="0.2">
      <c r="N215" s="2">
        <v>2.12</v>
      </c>
      <c r="O215" s="2">
        <f t="shared" si="20"/>
        <v>0</v>
      </c>
      <c r="P215" s="2">
        <f t="shared" si="21"/>
        <v>0</v>
      </c>
      <c r="Q215" s="2">
        <f t="shared" si="22"/>
        <v>0</v>
      </c>
      <c r="R215" s="2">
        <f t="shared" si="23"/>
        <v>0</v>
      </c>
      <c r="S215" s="2">
        <f t="shared" si="24"/>
        <v>0</v>
      </c>
      <c r="T215" s="2">
        <f t="shared" si="25"/>
        <v>0</v>
      </c>
      <c r="U215" s="2">
        <f t="shared" si="26"/>
        <v>0</v>
      </c>
      <c r="V215" s="2">
        <f t="shared" si="27"/>
        <v>0</v>
      </c>
      <c r="W215" s="2">
        <f t="shared" si="28"/>
        <v>0</v>
      </c>
      <c r="X215" s="2" t="e">
        <f t="shared" si="29"/>
        <v>#VALUE!</v>
      </c>
    </row>
    <row r="216" spans="14:24" x14ac:dyDescent="0.2">
      <c r="N216" s="2">
        <v>2.14</v>
      </c>
      <c r="O216" s="2">
        <f t="shared" si="20"/>
        <v>0</v>
      </c>
      <c r="P216" s="2">
        <f t="shared" si="21"/>
        <v>0</v>
      </c>
      <c r="Q216" s="2">
        <f t="shared" si="22"/>
        <v>0</v>
      </c>
      <c r="R216" s="2">
        <f t="shared" si="23"/>
        <v>0</v>
      </c>
      <c r="S216" s="2">
        <f t="shared" si="24"/>
        <v>0</v>
      </c>
      <c r="T216" s="2">
        <f t="shared" si="25"/>
        <v>0</v>
      </c>
      <c r="U216" s="2">
        <f t="shared" si="26"/>
        <v>0</v>
      </c>
      <c r="V216" s="2">
        <f t="shared" si="27"/>
        <v>0</v>
      </c>
      <c r="W216" s="2">
        <f t="shared" si="28"/>
        <v>0</v>
      </c>
      <c r="X216" s="2" t="e">
        <f t="shared" si="29"/>
        <v>#VALUE!</v>
      </c>
    </row>
    <row r="217" spans="14:24" x14ac:dyDescent="0.2">
      <c r="N217" s="2">
        <v>2.16</v>
      </c>
      <c r="O217" s="2">
        <f t="shared" si="20"/>
        <v>0</v>
      </c>
      <c r="P217" s="2">
        <f t="shared" si="21"/>
        <v>0</v>
      </c>
      <c r="Q217" s="2">
        <f t="shared" si="22"/>
        <v>0</v>
      </c>
      <c r="R217" s="2">
        <f t="shared" si="23"/>
        <v>0</v>
      </c>
      <c r="S217" s="2">
        <f t="shared" si="24"/>
        <v>0</v>
      </c>
      <c r="T217" s="2">
        <f t="shared" si="25"/>
        <v>0</v>
      </c>
      <c r="U217" s="2">
        <f t="shared" si="26"/>
        <v>0</v>
      </c>
      <c r="V217" s="2">
        <f t="shared" si="27"/>
        <v>0</v>
      </c>
      <c r="W217" s="2">
        <f t="shared" si="28"/>
        <v>0</v>
      </c>
      <c r="X217" s="2" t="e">
        <f t="shared" si="29"/>
        <v>#VALUE!</v>
      </c>
    </row>
    <row r="218" spans="14:24" x14ac:dyDescent="0.2">
      <c r="N218" s="2">
        <v>2.1800000000000002</v>
      </c>
      <c r="O218" s="2">
        <f t="shared" si="20"/>
        <v>0</v>
      </c>
      <c r="P218" s="2">
        <f t="shared" si="21"/>
        <v>0</v>
      </c>
      <c r="Q218" s="2">
        <f t="shared" si="22"/>
        <v>0</v>
      </c>
      <c r="R218" s="2">
        <f t="shared" si="23"/>
        <v>0</v>
      </c>
      <c r="S218" s="2">
        <f t="shared" si="24"/>
        <v>0</v>
      </c>
      <c r="T218" s="2">
        <f t="shared" si="25"/>
        <v>0</v>
      </c>
      <c r="U218" s="2">
        <f t="shared" si="26"/>
        <v>0</v>
      </c>
      <c r="V218" s="2">
        <f t="shared" si="27"/>
        <v>0</v>
      </c>
      <c r="W218" s="2">
        <f t="shared" si="28"/>
        <v>0</v>
      </c>
      <c r="X218" s="2" t="e">
        <f t="shared" si="29"/>
        <v>#VALUE!</v>
      </c>
    </row>
    <row r="219" spans="14:24" x14ac:dyDescent="0.2">
      <c r="N219" s="2">
        <v>2.2000000000000002</v>
      </c>
      <c r="O219" s="2">
        <f t="shared" si="20"/>
        <v>0</v>
      </c>
      <c r="P219" s="2">
        <f t="shared" si="21"/>
        <v>0</v>
      </c>
      <c r="Q219" s="2">
        <f t="shared" si="22"/>
        <v>0</v>
      </c>
      <c r="R219" s="2">
        <f t="shared" si="23"/>
        <v>0</v>
      </c>
      <c r="S219" s="2">
        <f t="shared" si="24"/>
        <v>0</v>
      </c>
      <c r="T219" s="2">
        <f t="shared" si="25"/>
        <v>0</v>
      </c>
      <c r="U219" s="2">
        <f t="shared" si="26"/>
        <v>0</v>
      </c>
      <c r="V219" s="2">
        <f t="shared" si="27"/>
        <v>0</v>
      </c>
      <c r="W219" s="2">
        <f t="shared" si="28"/>
        <v>0</v>
      </c>
      <c r="X219" s="2" t="e">
        <f t="shared" si="29"/>
        <v>#VALUE!</v>
      </c>
    </row>
    <row r="220" spans="14:24" x14ac:dyDescent="0.2">
      <c r="N220" s="2">
        <v>2.2200000000000002</v>
      </c>
      <c r="O220" s="2">
        <f t="shared" si="20"/>
        <v>0</v>
      </c>
      <c r="P220" s="2">
        <f t="shared" si="21"/>
        <v>0</v>
      </c>
      <c r="Q220" s="2">
        <f t="shared" si="22"/>
        <v>0</v>
      </c>
      <c r="R220" s="2">
        <f t="shared" si="23"/>
        <v>0</v>
      </c>
      <c r="S220" s="2">
        <f t="shared" si="24"/>
        <v>0</v>
      </c>
      <c r="T220" s="2">
        <f t="shared" si="25"/>
        <v>0</v>
      </c>
      <c r="U220" s="2">
        <f t="shared" si="26"/>
        <v>0</v>
      </c>
      <c r="V220" s="2">
        <f t="shared" si="27"/>
        <v>0</v>
      </c>
      <c r="W220" s="2">
        <f t="shared" si="28"/>
        <v>0</v>
      </c>
      <c r="X220" s="2" t="e">
        <f t="shared" si="29"/>
        <v>#VALUE!</v>
      </c>
    </row>
    <row r="221" spans="14:24" x14ac:dyDescent="0.2">
      <c r="N221" s="2">
        <v>2.2400000000000002</v>
      </c>
      <c r="O221" s="2">
        <f t="shared" si="20"/>
        <v>0</v>
      </c>
      <c r="P221" s="2">
        <f t="shared" si="21"/>
        <v>0</v>
      </c>
      <c r="Q221" s="2">
        <f t="shared" si="22"/>
        <v>0</v>
      </c>
      <c r="R221" s="2">
        <f t="shared" si="23"/>
        <v>0</v>
      </c>
      <c r="S221" s="2">
        <f t="shared" si="24"/>
        <v>0</v>
      </c>
      <c r="T221" s="2">
        <f t="shared" si="25"/>
        <v>0</v>
      </c>
      <c r="U221" s="2">
        <f t="shared" si="26"/>
        <v>0</v>
      </c>
      <c r="V221" s="2">
        <f t="shared" si="27"/>
        <v>0</v>
      </c>
      <c r="W221" s="2">
        <f t="shared" si="28"/>
        <v>0</v>
      </c>
      <c r="X221" s="2" t="e">
        <f t="shared" si="29"/>
        <v>#VALUE!</v>
      </c>
    </row>
    <row r="222" spans="14:24" x14ac:dyDescent="0.2">
      <c r="N222" s="2">
        <v>2.2599999999999998</v>
      </c>
      <c r="O222" s="2">
        <f t="shared" si="20"/>
        <v>0</v>
      </c>
      <c r="P222" s="2">
        <f t="shared" si="21"/>
        <v>0</v>
      </c>
      <c r="Q222" s="2">
        <f t="shared" si="22"/>
        <v>0</v>
      </c>
      <c r="R222" s="2">
        <f t="shared" si="23"/>
        <v>0</v>
      </c>
      <c r="S222" s="2">
        <f t="shared" si="24"/>
        <v>0</v>
      </c>
      <c r="T222" s="2">
        <f t="shared" si="25"/>
        <v>0</v>
      </c>
      <c r="U222" s="2">
        <f t="shared" si="26"/>
        <v>0</v>
      </c>
      <c r="V222" s="2">
        <f t="shared" si="27"/>
        <v>0</v>
      </c>
      <c r="W222" s="2">
        <f t="shared" si="28"/>
        <v>0</v>
      </c>
      <c r="X222" s="2" t="e">
        <f t="shared" si="29"/>
        <v>#VALUE!</v>
      </c>
    </row>
    <row r="223" spans="14:24" x14ac:dyDescent="0.2">
      <c r="N223" s="2">
        <v>2.2799999999999998</v>
      </c>
      <c r="O223" s="2">
        <f t="shared" ref="O223:O260" si="30">IF(N223&lt;=$R$82,N223,$R$82)</f>
        <v>0</v>
      </c>
      <c r="P223" s="2">
        <f t="shared" ref="P223:P260" si="31">$N$82+$O$82*O223+$P$82*O223*O223</f>
        <v>0</v>
      </c>
      <c r="Q223" s="2">
        <f t="shared" ref="Q223:Q260" si="32">IF(N223&lt;=$R$83,N223,$R$83)</f>
        <v>0</v>
      </c>
      <c r="R223" s="2">
        <f t="shared" ref="R223:R260" si="33">$N$83+$O$83*Q223+$P$83*Q223*Q223</f>
        <v>0</v>
      </c>
      <c r="S223" s="2">
        <f t="shared" ref="S223:S260" si="34">IF(N223&lt;=$R$84,N223,$R$84)</f>
        <v>0</v>
      </c>
      <c r="T223" s="2">
        <f t="shared" ref="T223:T260" si="35">$N$84+$O$84*S223+$P$84*S223*S223</f>
        <v>0</v>
      </c>
      <c r="U223" s="2">
        <f t="shared" ref="U223:U260" si="36">IF(N223&lt;=$R$85,N223,$R$85)</f>
        <v>0</v>
      </c>
      <c r="V223" s="2">
        <f t="shared" ref="V223:V260" si="37">$N$85+$O$85*U223+$P$85*U223*U223</f>
        <v>0</v>
      </c>
      <c r="W223" s="2">
        <f t="shared" ref="W223:W260" si="38">IF(N223&lt;=$R$86,N223,$R$86)</f>
        <v>0</v>
      </c>
      <c r="X223" s="2" t="e">
        <f t="shared" ref="X223:X260" si="39">$N$87+$O$87*W223+$P$86*W223*W223</f>
        <v>#VALUE!</v>
      </c>
    </row>
    <row r="224" spans="14:24" x14ac:dyDescent="0.2">
      <c r="N224" s="2">
        <v>2.2999999999999998</v>
      </c>
      <c r="O224" s="2">
        <f t="shared" si="30"/>
        <v>0</v>
      </c>
      <c r="P224" s="2">
        <f t="shared" si="31"/>
        <v>0</v>
      </c>
      <c r="Q224" s="2">
        <f t="shared" si="32"/>
        <v>0</v>
      </c>
      <c r="R224" s="2">
        <f t="shared" si="33"/>
        <v>0</v>
      </c>
      <c r="S224" s="2">
        <f t="shared" si="34"/>
        <v>0</v>
      </c>
      <c r="T224" s="2">
        <f t="shared" si="35"/>
        <v>0</v>
      </c>
      <c r="U224" s="2">
        <f t="shared" si="36"/>
        <v>0</v>
      </c>
      <c r="V224" s="2">
        <f t="shared" si="37"/>
        <v>0</v>
      </c>
      <c r="W224" s="2">
        <f t="shared" si="38"/>
        <v>0</v>
      </c>
      <c r="X224" s="2" t="e">
        <f t="shared" si="39"/>
        <v>#VALUE!</v>
      </c>
    </row>
    <row r="225" spans="14:24" x14ac:dyDescent="0.2">
      <c r="N225" s="2">
        <v>2.3199999999999998</v>
      </c>
      <c r="O225" s="2">
        <f t="shared" si="30"/>
        <v>0</v>
      </c>
      <c r="P225" s="2">
        <f t="shared" si="31"/>
        <v>0</v>
      </c>
      <c r="Q225" s="2">
        <f t="shared" si="32"/>
        <v>0</v>
      </c>
      <c r="R225" s="2">
        <f t="shared" si="33"/>
        <v>0</v>
      </c>
      <c r="S225" s="2">
        <f t="shared" si="34"/>
        <v>0</v>
      </c>
      <c r="T225" s="2">
        <f t="shared" si="35"/>
        <v>0</v>
      </c>
      <c r="U225" s="2">
        <f t="shared" si="36"/>
        <v>0</v>
      </c>
      <c r="V225" s="2">
        <f t="shared" si="37"/>
        <v>0</v>
      </c>
      <c r="W225" s="2">
        <f t="shared" si="38"/>
        <v>0</v>
      </c>
      <c r="X225" s="2" t="e">
        <f t="shared" si="39"/>
        <v>#VALUE!</v>
      </c>
    </row>
    <row r="226" spans="14:24" x14ac:dyDescent="0.2">
      <c r="N226" s="2">
        <v>2.34</v>
      </c>
      <c r="O226" s="2">
        <f t="shared" si="30"/>
        <v>0</v>
      </c>
      <c r="P226" s="2">
        <f t="shared" si="31"/>
        <v>0</v>
      </c>
      <c r="Q226" s="2">
        <f t="shared" si="32"/>
        <v>0</v>
      </c>
      <c r="R226" s="2">
        <f t="shared" si="33"/>
        <v>0</v>
      </c>
      <c r="S226" s="2">
        <f t="shared" si="34"/>
        <v>0</v>
      </c>
      <c r="T226" s="2">
        <f t="shared" si="35"/>
        <v>0</v>
      </c>
      <c r="U226" s="2">
        <f t="shared" si="36"/>
        <v>0</v>
      </c>
      <c r="V226" s="2">
        <f t="shared" si="37"/>
        <v>0</v>
      </c>
      <c r="W226" s="2">
        <f t="shared" si="38"/>
        <v>0</v>
      </c>
      <c r="X226" s="2" t="e">
        <f t="shared" si="39"/>
        <v>#VALUE!</v>
      </c>
    </row>
    <row r="227" spans="14:24" x14ac:dyDescent="0.2">
      <c r="N227" s="2">
        <v>2.36</v>
      </c>
      <c r="O227" s="2">
        <f t="shared" si="30"/>
        <v>0</v>
      </c>
      <c r="P227" s="2">
        <f t="shared" si="31"/>
        <v>0</v>
      </c>
      <c r="Q227" s="2">
        <f t="shared" si="32"/>
        <v>0</v>
      </c>
      <c r="R227" s="2">
        <f t="shared" si="33"/>
        <v>0</v>
      </c>
      <c r="S227" s="2">
        <f t="shared" si="34"/>
        <v>0</v>
      </c>
      <c r="T227" s="2">
        <f t="shared" si="35"/>
        <v>0</v>
      </c>
      <c r="U227" s="2">
        <f t="shared" si="36"/>
        <v>0</v>
      </c>
      <c r="V227" s="2">
        <f t="shared" si="37"/>
        <v>0</v>
      </c>
      <c r="W227" s="2">
        <f t="shared" si="38"/>
        <v>0</v>
      </c>
      <c r="X227" s="2" t="e">
        <f t="shared" si="39"/>
        <v>#VALUE!</v>
      </c>
    </row>
    <row r="228" spans="14:24" x14ac:dyDescent="0.2">
      <c r="N228" s="2">
        <v>2.38</v>
      </c>
      <c r="O228" s="2">
        <f t="shared" si="30"/>
        <v>0</v>
      </c>
      <c r="P228" s="2">
        <f t="shared" si="31"/>
        <v>0</v>
      </c>
      <c r="Q228" s="2">
        <f t="shared" si="32"/>
        <v>0</v>
      </c>
      <c r="R228" s="2">
        <f t="shared" si="33"/>
        <v>0</v>
      </c>
      <c r="S228" s="2">
        <f t="shared" si="34"/>
        <v>0</v>
      </c>
      <c r="T228" s="2">
        <f t="shared" si="35"/>
        <v>0</v>
      </c>
      <c r="U228" s="2">
        <f t="shared" si="36"/>
        <v>0</v>
      </c>
      <c r="V228" s="2">
        <f t="shared" si="37"/>
        <v>0</v>
      </c>
      <c r="W228" s="2">
        <f t="shared" si="38"/>
        <v>0</v>
      </c>
      <c r="X228" s="2" t="e">
        <f t="shared" si="39"/>
        <v>#VALUE!</v>
      </c>
    </row>
    <row r="229" spans="14:24" x14ac:dyDescent="0.2">
      <c r="N229" s="2">
        <v>2.4</v>
      </c>
      <c r="O229" s="2">
        <f t="shared" si="30"/>
        <v>0</v>
      </c>
      <c r="P229" s="2">
        <f t="shared" si="31"/>
        <v>0</v>
      </c>
      <c r="Q229" s="2">
        <f t="shared" si="32"/>
        <v>0</v>
      </c>
      <c r="R229" s="2">
        <f t="shared" si="33"/>
        <v>0</v>
      </c>
      <c r="S229" s="2">
        <f t="shared" si="34"/>
        <v>0</v>
      </c>
      <c r="T229" s="2">
        <f t="shared" si="35"/>
        <v>0</v>
      </c>
      <c r="U229" s="2">
        <f t="shared" si="36"/>
        <v>0</v>
      </c>
      <c r="V229" s="2">
        <f t="shared" si="37"/>
        <v>0</v>
      </c>
      <c r="W229" s="2">
        <f t="shared" si="38"/>
        <v>0</v>
      </c>
      <c r="X229" s="2" t="e">
        <f t="shared" si="39"/>
        <v>#VALUE!</v>
      </c>
    </row>
    <row r="230" spans="14:24" x14ac:dyDescent="0.2">
      <c r="N230" s="2">
        <v>2.42</v>
      </c>
      <c r="O230" s="2">
        <f t="shared" si="30"/>
        <v>0</v>
      </c>
      <c r="P230" s="2">
        <f t="shared" si="31"/>
        <v>0</v>
      </c>
      <c r="Q230" s="2">
        <f t="shared" si="32"/>
        <v>0</v>
      </c>
      <c r="R230" s="2">
        <f t="shared" si="33"/>
        <v>0</v>
      </c>
      <c r="S230" s="2">
        <f t="shared" si="34"/>
        <v>0</v>
      </c>
      <c r="T230" s="2">
        <f t="shared" si="35"/>
        <v>0</v>
      </c>
      <c r="U230" s="2">
        <f t="shared" si="36"/>
        <v>0</v>
      </c>
      <c r="V230" s="2">
        <f t="shared" si="37"/>
        <v>0</v>
      </c>
      <c r="W230" s="2">
        <f t="shared" si="38"/>
        <v>0</v>
      </c>
      <c r="X230" s="2" t="e">
        <f t="shared" si="39"/>
        <v>#VALUE!</v>
      </c>
    </row>
    <row r="231" spans="14:24" x14ac:dyDescent="0.2">
      <c r="N231" s="2">
        <v>2.44</v>
      </c>
      <c r="O231" s="2">
        <f t="shared" si="30"/>
        <v>0</v>
      </c>
      <c r="P231" s="2">
        <f t="shared" si="31"/>
        <v>0</v>
      </c>
      <c r="Q231" s="2">
        <f t="shared" si="32"/>
        <v>0</v>
      </c>
      <c r="R231" s="2">
        <f t="shared" si="33"/>
        <v>0</v>
      </c>
      <c r="S231" s="2">
        <f t="shared" si="34"/>
        <v>0</v>
      </c>
      <c r="T231" s="2">
        <f t="shared" si="35"/>
        <v>0</v>
      </c>
      <c r="U231" s="2">
        <f t="shared" si="36"/>
        <v>0</v>
      </c>
      <c r="V231" s="2">
        <f t="shared" si="37"/>
        <v>0</v>
      </c>
      <c r="W231" s="2">
        <f t="shared" si="38"/>
        <v>0</v>
      </c>
      <c r="X231" s="2" t="e">
        <f t="shared" si="39"/>
        <v>#VALUE!</v>
      </c>
    </row>
    <row r="232" spans="14:24" x14ac:dyDescent="0.2">
      <c r="N232" s="2">
        <v>2.46</v>
      </c>
      <c r="O232" s="2">
        <f t="shared" si="30"/>
        <v>0</v>
      </c>
      <c r="P232" s="2">
        <f t="shared" si="31"/>
        <v>0</v>
      </c>
      <c r="Q232" s="2">
        <f t="shared" si="32"/>
        <v>0</v>
      </c>
      <c r="R232" s="2">
        <f t="shared" si="33"/>
        <v>0</v>
      </c>
      <c r="S232" s="2">
        <f t="shared" si="34"/>
        <v>0</v>
      </c>
      <c r="T232" s="2">
        <f t="shared" si="35"/>
        <v>0</v>
      </c>
      <c r="U232" s="2">
        <f t="shared" si="36"/>
        <v>0</v>
      </c>
      <c r="V232" s="2">
        <f t="shared" si="37"/>
        <v>0</v>
      </c>
      <c r="W232" s="2">
        <f t="shared" si="38"/>
        <v>0</v>
      </c>
      <c r="X232" s="2" t="e">
        <f t="shared" si="39"/>
        <v>#VALUE!</v>
      </c>
    </row>
    <row r="233" spans="14:24" x14ac:dyDescent="0.2">
      <c r="N233" s="2">
        <v>2.48</v>
      </c>
      <c r="O233" s="2">
        <f t="shared" si="30"/>
        <v>0</v>
      </c>
      <c r="P233" s="2">
        <f t="shared" si="31"/>
        <v>0</v>
      </c>
      <c r="Q233" s="2">
        <f t="shared" si="32"/>
        <v>0</v>
      </c>
      <c r="R233" s="2">
        <f t="shared" si="33"/>
        <v>0</v>
      </c>
      <c r="S233" s="2">
        <f t="shared" si="34"/>
        <v>0</v>
      </c>
      <c r="T233" s="2">
        <f t="shared" si="35"/>
        <v>0</v>
      </c>
      <c r="U233" s="2">
        <f t="shared" si="36"/>
        <v>0</v>
      </c>
      <c r="V233" s="2">
        <f t="shared" si="37"/>
        <v>0</v>
      </c>
      <c r="W233" s="2">
        <f t="shared" si="38"/>
        <v>0</v>
      </c>
      <c r="X233" s="2" t="e">
        <f t="shared" si="39"/>
        <v>#VALUE!</v>
      </c>
    </row>
    <row r="234" spans="14:24" x14ac:dyDescent="0.2">
      <c r="N234" s="2">
        <v>2.5</v>
      </c>
      <c r="O234" s="2">
        <f t="shared" si="30"/>
        <v>0</v>
      </c>
      <c r="P234" s="2">
        <f t="shared" si="31"/>
        <v>0</v>
      </c>
      <c r="Q234" s="2">
        <f t="shared" si="32"/>
        <v>0</v>
      </c>
      <c r="R234" s="2">
        <f t="shared" si="33"/>
        <v>0</v>
      </c>
      <c r="S234" s="2">
        <f t="shared" si="34"/>
        <v>0</v>
      </c>
      <c r="T234" s="2">
        <f t="shared" si="35"/>
        <v>0</v>
      </c>
      <c r="U234" s="2">
        <f t="shared" si="36"/>
        <v>0</v>
      </c>
      <c r="V234" s="2">
        <f t="shared" si="37"/>
        <v>0</v>
      </c>
      <c r="W234" s="2">
        <f t="shared" si="38"/>
        <v>0</v>
      </c>
      <c r="X234" s="2" t="e">
        <f t="shared" si="39"/>
        <v>#VALUE!</v>
      </c>
    </row>
    <row r="235" spans="14:24" x14ac:dyDescent="0.2">
      <c r="N235" s="2">
        <v>2.52</v>
      </c>
      <c r="O235" s="2">
        <f t="shared" si="30"/>
        <v>0</v>
      </c>
      <c r="P235" s="2">
        <f t="shared" si="31"/>
        <v>0</v>
      </c>
      <c r="Q235" s="2">
        <f t="shared" si="32"/>
        <v>0</v>
      </c>
      <c r="R235" s="2">
        <f t="shared" si="33"/>
        <v>0</v>
      </c>
      <c r="S235" s="2">
        <f t="shared" si="34"/>
        <v>0</v>
      </c>
      <c r="T235" s="2">
        <f t="shared" si="35"/>
        <v>0</v>
      </c>
      <c r="U235" s="2">
        <f t="shared" si="36"/>
        <v>0</v>
      </c>
      <c r="V235" s="2">
        <f t="shared" si="37"/>
        <v>0</v>
      </c>
      <c r="W235" s="2">
        <f t="shared" si="38"/>
        <v>0</v>
      </c>
      <c r="X235" s="2" t="e">
        <f t="shared" si="39"/>
        <v>#VALUE!</v>
      </c>
    </row>
    <row r="236" spans="14:24" x14ac:dyDescent="0.2">
      <c r="N236" s="2">
        <v>2.54</v>
      </c>
      <c r="O236" s="2">
        <f t="shared" si="30"/>
        <v>0</v>
      </c>
      <c r="P236" s="2">
        <f t="shared" si="31"/>
        <v>0</v>
      </c>
      <c r="Q236" s="2">
        <f t="shared" si="32"/>
        <v>0</v>
      </c>
      <c r="R236" s="2">
        <f t="shared" si="33"/>
        <v>0</v>
      </c>
      <c r="S236" s="2">
        <f t="shared" si="34"/>
        <v>0</v>
      </c>
      <c r="T236" s="2">
        <f t="shared" si="35"/>
        <v>0</v>
      </c>
      <c r="U236" s="2">
        <f t="shared" si="36"/>
        <v>0</v>
      </c>
      <c r="V236" s="2">
        <f t="shared" si="37"/>
        <v>0</v>
      </c>
      <c r="W236" s="2">
        <f t="shared" si="38"/>
        <v>0</v>
      </c>
      <c r="X236" s="2" t="e">
        <f t="shared" si="39"/>
        <v>#VALUE!</v>
      </c>
    </row>
    <row r="237" spans="14:24" x14ac:dyDescent="0.2">
      <c r="N237" s="2">
        <v>2.56</v>
      </c>
      <c r="O237" s="2">
        <f t="shared" si="30"/>
        <v>0</v>
      </c>
      <c r="P237" s="2">
        <f t="shared" si="31"/>
        <v>0</v>
      </c>
      <c r="Q237" s="2">
        <f t="shared" si="32"/>
        <v>0</v>
      </c>
      <c r="R237" s="2">
        <f t="shared" si="33"/>
        <v>0</v>
      </c>
      <c r="S237" s="2">
        <f t="shared" si="34"/>
        <v>0</v>
      </c>
      <c r="T237" s="2">
        <f t="shared" si="35"/>
        <v>0</v>
      </c>
      <c r="U237" s="2">
        <f t="shared" si="36"/>
        <v>0</v>
      </c>
      <c r="V237" s="2">
        <f t="shared" si="37"/>
        <v>0</v>
      </c>
      <c r="W237" s="2">
        <f t="shared" si="38"/>
        <v>0</v>
      </c>
      <c r="X237" s="2" t="e">
        <f t="shared" si="39"/>
        <v>#VALUE!</v>
      </c>
    </row>
    <row r="238" spans="14:24" x14ac:dyDescent="0.2">
      <c r="N238" s="2">
        <v>2.58</v>
      </c>
      <c r="O238" s="2">
        <f t="shared" si="30"/>
        <v>0</v>
      </c>
      <c r="P238" s="2">
        <f t="shared" si="31"/>
        <v>0</v>
      </c>
      <c r="Q238" s="2">
        <f t="shared" si="32"/>
        <v>0</v>
      </c>
      <c r="R238" s="2">
        <f t="shared" si="33"/>
        <v>0</v>
      </c>
      <c r="S238" s="2">
        <f t="shared" si="34"/>
        <v>0</v>
      </c>
      <c r="T238" s="2">
        <f t="shared" si="35"/>
        <v>0</v>
      </c>
      <c r="U238" s="2">
        <f t="shared" si="36"/>
        <v>0</v>
      </c>
      <c r="V238" s="2">
        <f t="shared" si="37"/>
        <v>0</v>
      </c>
      <c r="W238" s="2">
        <f t="shared" si="38"/>
        <v>0</v>
      </c>
      <c r="X238" s="2" t="e">
        <f t="shared" si="39"/>
        <v>#VALUE!</v>
      </c>
    </row>
    <row r="239" spans="14:24" x14ac:dyDescent="0.2">
      <c r="N239" s="2">
        <v>2.6</v>
      </c>
      <c r="O239" s="2">
        <f t="shared" si="30"/>
        <v>0</v>
      </c>
      <c r="P239" s="2">
        <f t="shared" si="31"/>
        <v>0</v>
      </c>
      <c r="Q239" s="2">
        <f t="shared" si="32"/>
        <v>0</v>
      </c>
      <c r="R239" s="2">
        <f t="shared" si="33"/>
        <v>0</v>
      </c>
      <c r="S239" s="2">
        <f t="shared" si="34"/>
        <v>0</v>
      </c>
      <c r="T239" s="2">
        <f t="shared" si="35"/>
        <v>0</v>
      </c>
      <c r="U239" s="2">
        <f t="shared" si="36"/>
        <v>0</v>
      </c>
      <c r="V239" s="2">
        <f t="shared" si="37"/>
        <v>0</v>
      </c>
      <c r="W239" s="2">
        <f t="shared" si="38"/>
        <v>0</v>
      </c>
      <c r="X239" s="2" t="e">
        <f t="shared" si="39"/>
        <v>#VALUE!</v>
      </c>
    </row>
    <row r="240" spans="14:24" x14ac:dyDescent="0.2">
      <c r="N240" s="2">
        <v>2.62</v>
      </c>
      <c r="O240" s="2">
        <f t="shared" si="30"/>
        <v>0</v>
      </c>
      <c r="P240" s="2">
        <f t="shared" si="31"/>
        <v>0</v>
      </c>
      <c r="Q240" s="2">
        <f t="shared" si="32"/>
        <v>0</v>
      </c>
      <c r="R240" s="2">
        <f t="shared" si="33"/>
        <v>0</v>
      </c>
      <c r="S240" s="2">
        <f t="shared" si="34"/>
        <v>0</v>
      </c>
      <c r="T240" s="2">
        <f t="shared" si="35"/>
        <v>0</v>
      </c>
      <c r="U240" s="2">
        <f t="shared" si="36"/>
        <v>0</v>
      </c>
      <c r="V240" s="2">
        <f t="shared" si="37"/>
        <v>0</v>
      </c>
      <c r="W240" s="2">
        <f t="shared" si="38"/>
        <v>0</v>
      </c>
      <c r="X240" s="2" t="e">
        <f t="shared" si="39"/>
        <v>#VALUE!</v>
      </c>
    </row>
    <row r="241" spans="14:24" x14ac:dyDescent="0.2">
      <c r="N241" s="2">
        <v>2.64</v>
      </c>
      <c r="O241" s="2">
        <f t="shared" si="30"/>
        <v>0</v>
      </c>
      <c r="P241" s="2">
        <f t="shared" si="31"/>
        <v>0</v>
      </c>
      <c r="Q241" s="2">
        <f t="shared" si="32"/>
        <v>0</v>
      </c>
      <c r="R241" s="2">
        <f t="shared" si="33"/>
        <v>0</v>
      </c>
      <c r="S241" s="2">
        <f t="shared" si="34"/>
        <v>0</v>
      </c>
      <c r="T241" s="2">
        <f t="shared" si="35"/>
        <v>0</v>
      </c>
      <c r="U241" s="2">
        <f t="shared" si="36"/>
        <v>0</v>
      </c>
      <c r="V241" s="2">
        <f t="shared" si="37"/>
        <v>0</v>
      </c>
      <c r="W241" s="2">
        <f t="shared" si="38"/>
        <v>0</v>
      </c>
      <c r="X241" s="2" t="e">
        <f t="shared" si="39"/>
        <v>#VALUE!</v>
      </c>
    </row>
    <row r="242" spans="14:24" x14ac:dyDescent="0.2">
      <c r="N242" s="2">
        <v>2.66</v>
      </c>
      <c r="O242" s="2">
        <f t="shared" si="30"/>
        <v>0</v>
      </c>
      <c r="P242" s="2">
        <f t="shared" si="31"/>
        <v>0</v>
      </c>
      <c r="Q242" s="2">
        <f t="shared" si="32"/>
        <v>0</v>
      </c>
      <c r="R242" s="2">
        <f t="shared" si="33"/>
        <v>0</v>
      </c>
      <c r="S242" s="2">
        <f t="shared" si="34"/>
        <v>0</v>
      </c>
      <c r="T242" s="2">
        <f t="shared" si="35"/>
        <v>0</v>
      </c>
      <c r="U242" s="2">
        <f t="shared" si="36"/>
        <v>0</v>
      </c>
      <c r="V242" s="2">
        <f t="shared" si="37"/>
        <v>0</v>
      </c>
      <c r="W242" s="2">
        <f t="shared" si="38"/>
        <v>0</v>
      </c>
      <c r="X242" s="2" t="e">
        <f t="shared" si="39"/>
        <v>#VALUE!</v>
      </c>
    </row>
    <row r="243" spans="14:24" x14ac:dyDescent="0.2">
      <c r="N243" s="2">
        <v>2.68</v>
      </c>
      <c r="O243" s="2">
        <f t="shared" si="30"/>
        <v>0</v>
      </c>
      <c r="P243" s="2">
        <f t="shared" si="31"/>
        <v>0</v>
      </c>
      <c r="Q243" s="2">
        <f t="shared" si="32"/>
        <v>0</v>
      </c>
      <c r="R243" s="2">
        <f t="shared" si="33"/>
        <v>0</v>
      </c>
      <c r="S243" s="2">
        <f t="shared" si="34"/>
        <v>0</v>
      </c>
      <c r="T243" s="2">
        <f t="shared" si="35"/>
        <v>0</v>
      </c>
      <c r="U243" s="2">
        <f t="shared" si="36"/>
        <v>0</v>
      </c>
      <c r="V243" s="2">
        <f t="shared" si="37"/>
        <v>0</v>
      </c>
      <c r="W243" s="2">
        <f t="shared" si="38"/>
        <v>0</v>
      </c>
      <c r="X243" s="2" t="e">
        <f t="shared" si="39"/>
        <v>#VALUE!</v>
      </c>
    </row>
    <row r="244" spans="14:24" x14ac:dyDescent="0.2">
      <c r="N244" s="2">
        <v>2.7</v>
      </c>
      <c r="O244" s="2">
        <f t="shared" si="30"/>
        <v>0</v>
      </c>
      <c r="P244" s="2">
        <f t="shared" si="31"/>
        <v>0</v>
      </c>
      <c r="Q244" s="2">
        <f t="shared" si="32"/>
        <v>0</v>
      </c>
      <c r="R244" s="2">
        <f t="shared" si="33"/>
        <v>0</v>
      </c>
      <c r="S244" s="2">
        <f t="shared" si="34"/>
        <v>0</v>
      </c>
      <c r="T244" s="2">
        <f t="shared" si="35"/>
        <v>0</v>
      </c>
      <c r="U244" s="2">
        <f t="shared" si="36"/>
        <v>0</v>
      </c>
      <c r="V244" s="2">
        <f t="shared" si="37"/>
        <v>0</v>
      </c>
      <c r="W244" s="2">
        <f t="shared" si="38"/>
        <v>0</v>
      </c>
      <c r="X244" s="2" t="e">
        <f t="shared" si="39"/>
        <v>#VALUE!</v>
      </c>
    </row>
    <row r="245" spans="14:24" x14ac:dyDescent="0.2">
      <c r="N245" s="2">
        <v>2.72</v>
      </c>
      <c r="O245" s="2">
        <f t="shared" si="30"/>
        <v>0</v>
      </c>
      <c r="P245" s="2">
        <f t="shared" si="31"/>
        <v>0</v>
      </c>
      <c r="Q245" s="2">
        <f t="shared" si="32"/>
        <v>0</v>
      </c>
      <c r="R245" s="2">
        <f t="shared" si="33"/>
        <v>0</v>
      </c>
      <c r="S245" s="2">
        <f t="shared" si="34"/>
        <v>0</v>
      </c>
      <c r="T245" s="2">
        <f t="shared" si="35"/>
        <v>0</v>
      </c>
      <c r="U245" s="2">
        <f t="shared" si="36"/>
        <v>0</v>
      </c>
      <c r="V245" s="2">
        <f t="shared" si="37"/>
        <v>0</v>
      </c>
      <c r="W245" s="2">
        <f t="shared" si="38"/>
        <v>0</v>
      </c>
      <c r="X245" s="2" t="e">
        <f t="shared" si="39"/>
        <v>#VALUE!</v>
      </c>
    </row>
    <row r="246" spans="14:24" x14ac:dyDescent="0.2">
      <c r="N246" s="2">
        <v>2.74</v>
      </c>
      <c r="O246" s="2">
        <f t="shared" si="30"/>
        <v>0</v>
      </c>
      <c r="P246" s="2">
        <f t="shared" si="31"/>
        <v>0</v>
      </c>
      <c r="Q246" s="2">
        <f t="shared" si="32"/>
        <v>0</v>
      </c>
      <c r="R246" s="2">
        <f t="shared" si="33"/>
        <v>0</v>
      </c>
      <c r="S246" s="2">
        <f t="shared" si="34"/>
        <v>0</v>
      </c>
      <c r="T246" s="2">
        <f t="shared" si="35"/>
        <v>0</v>
      </c>
      <c r="U246" s="2">
        <f t="shared" si="36"/>
        <v>0</v>
      </c>
      <c r="V246" s="2">
        <f t="shared" si="37"/>
        <v>0</v>
      </c>
      <c r="W246" s="2">
        <f t="shared" si="38"/>
        <v>0</v>
      </c>
      <c r="X246" s="2" t="e">
        <f t="shared" si="39"/>
        <v>#VALUE!</v>
      </c>
    </row>
    <row r="247" spans="14:24" x14ac:dyDescent="0.2">
      <c r="N247" s="2">
        <v>2.76</v>
      </c>
      <c r="O247" s="2">
        <f t="shared" si="30"/>
        <v>0</v>
      </c>
      <c r="P247" s="2">
        <f t="shared" si="31"/>
        <v>0</v>
      </c>
      <c r="Q247" s="2">
        <f t="shared" si="32"/>
        <v>0</v>
      </c>
      <c r="R247" s="2">
        <f t="shared" si="33"/>
        <v>0</v>
      </c>
      <c r="S247" s="2">
        <f t="shared" si="34"/>
        <v>0</v>
      </c>
      <c r="T247" s="2">
        <f t="shared" si="35"/>
        <v>0</v>
      </c>
      <c r="U247" s="2">
        <f t="shared" si="36"/>
        <v>0</v>
      </c>
      <c r="V247" s="2">
        <f t="shared" si="37"/>
        <v>0</v>
      </c>
      <c r="W247" s="2">
        <f t="shared" si="38"/>
        <v>0</v>
      </c>
      <c r="X247" s="2" t="e">
        <f t="shared" si="39"/>
        <v>#VALUE!</v>
      </c>
    </row>
    <row r="248" spans="14:24" x14ac:dyDescent="0.2">
      <c r="N248" s="2">
        <v>2.78</v>
      </c>
      <c r="O248" s="2">
        <f t="shared" si="30"/>
        <v>0</v>
      </c>
      <c r="P248" s="2">
        <f t="shared" si="31"/>
        <v>0</v>
      </c>
      <c r="Q248" s="2">
        <f t="shared" si="32"/>
        <v>0</v>
      </c>
      <c r="R248" s="2">
        <f t="shared" si="33"/>
        <v>0</v>
      </c>
      <c r="S248" s="2">
        <f t="shared" si="34"/>
        <v>0</v>
      </c>
      <c r="T248" s="2">
        <f t="shared" si="35"/>
        <v>0</v>
      </c>
      <c r="U248" s="2">
        <f t="shared" si="36"/>
        <v>0</v>
      </c>
      <c r="V248" s="2">
        <f t="shared" si="37"/>
        <v>0</v>
      </c>
      <c r="W248" s="2">
        <f t="shared" si="38"/>
        <v>0</v>
      </c>
      <c r="X248" s="2" t="e">
        <f t="shared" si="39"/>
        <v>#VALUE!</v>
      </c>
    </row>
    <row r="249" spans="14:24" x14ac:dyDescent="0.2">
      <c r="N249" s="2">
        <v>2.8</v>
      </c>
      <c r="O249" s="2">
        <f t="shared" si="30"/>
        <v>0</v>
      </c>
      <c r="P249" s="2">
        <f t="shared" si="31"/>
        <v>0</v>
      </c>
      <c r="Q249" s="2">
        <f t="shared" si="32"/>
        <v>0</v>
      </c>
      <c r="R249" s="2">
        <f t="shared" si="33"/>
        <v>0</v>
      </c>
      <c r="S249" s="2">
        <f t="shared" si="34"/>
        <v>0</v>
      </c>
      <c r="T249" s="2">
        <f t="shared" si="35"/>
        <v>0</v>
      </c>
      <c r="U249" s="2">
        <f t="shared" si="36"/>
        <v>0</v>
      </c>
      <c r="V249" s="2">
        <f t="shared" si="37"/>
        <v>0</v>
      </c>
      <c r="W249" s="2">
        <f t="shared" si="38"/>
        <v>0</v>
      </c>
      <c r="X249" s="2" t="e">
        <f t="shared" si="39"/>
        <v>#VALUE!</v>
      </c>
    </row>
    <row r="250" spans="14:24" x14ac:dyDescent="0.2">
      <c r="N250" s="2">
        <v>2.82</v>
      </c>
      <c r="O250" s="2">
        <f t="shared" si="30"/>
        <v>0</v>
      </c>
      <c r="P250" s="2">
        <f t="shared" si="31"/>
        <v>0</v>
      </c>
      <c r="Q250" s="2">
        <f t="shared" si="32"/>
        <v>0</v>
      </c>
      <c r="R250" s="2">
        <f t="shared" si="33"/>
        <v>0</v>
      </c>
      <c r="S250" s="2">
        <f t="shared" si="34"/>
        <v>0</v>
      </c>
      <c r="T250" s="2">
        <f t="shared" si="35"/>
        <v>0</v>
      </c>
      <c r="U250" s="2">
        <f t="shared" si="36"/>
        <v>0</v>
      </c>
      <c r="V250" s="2">
        <f t="shared" si="37"/>
        <v>0</v>
      </c>
      <c r="W250" s="2">
        <f t="shared" si="38"/>
        <v>0</v>
      </c>
      <c r="X250" s="2" t="e">
        <f t="shared" si="39"/>
        <v>#VALUE!</v>
      </c>
    </row>
    <row r="251" spans="14:24" x14ac:dyDescent="0.2">
      <c r="N251" s="2">
        <v>2.84</v>
      </c>
      <c r="O251" s="2">
        <f t="shared" si="30"/>
        <v>0</v>
      </c>
      <c r="P251" s="2">
        <f t="shared" si="31"/>
        <v>0</v>
      </c>
      <c r="Q251" s="2">
        <f t="shared" si="32"/>
        <v>0</v>
      </c>
      <c r="R251" s="2">
        <f t="shared" si="33"/>
        <v>0</v>
      </c>
      <c r="S251" s="2">
        <f t="shared" si="34"/>
        <v>0</v>
      </c>
      <c r="T251" s="2">
        <f t="shared" si="35"/>
        <v>0</v>
      </c>
      <c r="U251" s="2">
        <f t="shared" si="36"/>
        <v>0</v>
      </c>
      <c r="V251" s="2">
        <f t="shared" si="37"/>
        <v>0</v>
      </c>
      <c r="W251" s="2">
        <f t="shared" si="38"/>
        <v>0</v>
      </c>
      <c r="X251" s="2" t="e">
        <f t="shared" si="39"/>
        <v>#VALUE!</v>
      </c>
    </row>
    <row r="252" spans="14:24" x14ac:dyDescent="0.2">
      <c r="N252" s="2">
        <v>2.86</v>
      </c>
      <c r="O252" s="2">
        <f t="shared" si="30"/>
        <v>0</v>
      </c>
      <c r="P252" s="2">
        <f t="shared" si="31"/>
        <v>0</v>
      </c>
      <c r="Q252" s="2">
        <f t="shared" si="32"/>
        <v>0</v>
      </c>
      <c r="R252" s="2">
        <f t="shared" si="33"/>
        <v>0</v>
      </c>
      <c r="S252" s="2">
        <f t="shared" si="34"/>
        <v>0</v>
      </c>
      <c r="T252" s="2">
        <f t="shared" si="35"/>
        <v>0</v>
      </c>
      <c r="U252" s="2">
        <f t="shared" si="36"/>
        <v>0</v>
      </c>
      <c r="V252" s="2">
        <f t="shared" si="37"/>
        <v>0</v>
      </c>
      <c r="W252" s="2">
        <f t="shared" si="38"/>
        <v>0</v>
      </c>
      <c r="X252" s="2" t="e">
        <f t="shared" si="39"/>
        <v>#VALUE!</v>
      </c>
    </row>
    <row r="253" spans="14:24" x14ac:dyDescent="0.2">
      <c r="N253" s="2">
        <v>2.88</v>
      </c>
      <c r="O253" s="2">
        <f t="shared" si="30"/>
        <v>0</v>
      </c>
      <c r="P253" s="2">
        <f t="shared" si="31"/>
        <v>0</v>
      </c>
      <c r="Q253" s="2">
        <f t="shared" si="32"/>
        <v>0</v>
      </c>
      <c r="R253" s="2">
        <f t="shared" si="33"/>
        <v>0</v>
      </c>
      <c r="S253" s="2">
        <f t="shared" si="34"/>
        <v>0</v>
      </c>
      <c r="T253" s="2">
        <f t="shared" si="35"/>
        <v>0</v>
      </c>
      <c r="U253" s="2">
        <f t="shared" si="36"/>
        <v>0</v>
      </c>
      <c r="V253" s="2">
        <f t="shared" si="37"/>
        <v>0</v>
      </c>
      <c r="W253" s="2">
        <f t="shared" si="38"/>
        <v>0</v>
      </c>
      <c r="X253" s="2" t="e">
        <f t="shared" si="39"/>
        <v>#VALUE!</v>
      </c>
    </row>
    <row r="254" spans="14:24" x14ac:dyDescent="0.2">
      <c r="N254" s="2">
        <v>2.9</v>
      </c>
      <c r="O254" s="2">
        <f t="shared" si="30"/>
        <v>0</v>
      </c>
      <c r="P254" s="2">
        <f t="shared" si="31"/>
        <v>0</v>
      </c>
      <c r="Q254" s="2">
        <f t="shared" si="32"/>
        <v>0</v>
      </c>
      <c r="R254" s="2">
        <f t="shared" si="33"/>
        <v>0</v>
      </c>
      <c r="S254" s="2">
        <f t="shared" si="34"/>
        <v>0</v>
      </c>
      <c r="T254" s="2">
        <f t="shared" si="35"/>
        <v>0</v>
      </c>
      <c r="U254" s="2">
        <f t="shared" si="36"/>
        <v>0</v>
      </c>
      <c r="V254" s="2">
        <f t="shared" si="37"/>
        <v>0</v>
      </c>
      <c r="W254" s="2">
        <f t="shared" si="38"/>
        <v>0</v>
      </c>
      <c r="X254" s="2" t="e">
        <f t="shared" si="39"/>
        <v>#VALUE!</v>
      </c>
    </row>
    <row r="255" spans="14:24" x14ac:dyDescent="0.2">
      <c r="N255" s="2">
        <v>2.92</v>
      </c>
      <c r="O255" s="2">
        <f t="shared" si="30"/>
        <v>0</v>
      </c>
      <c r="P255" s="2">
        <f t="shared" si="31"/>
        <v>0</v>
      </c>
      <c r="Q255" s="2">
        <f t="shared" si="32"/>
        <v>0</v>
      </c>
      <c r="R255" s="2">
        <f t="shared" si="33"/>
        <v>0</v>
      </c>
      <c r="S255" s="2">
        <f t="shared" si="34"/>
        <v>0</v>
      </c>
      <c r="T255" s="2">
        <f t="shared" si="35"/>
        <v>0</v>
      </c>
      <c r="U255" s="2">
        <f t="shared" si="36"/>
        <v>0</v>
      </c>
      <c r="V255" s="2">
        <f t="shared" si="37"/>
        <v>0</v>
      </c>
      <c r="W255" s="2">
        <f t="shared" si="38"/>
        <v>0</v>
      </c>
      <c r="X255" s="2" t="e">
        <f t="shared" si="39"/>
        <v>#VALUE!</v>
      </c>
    </row>
    <row r="256" spans="14:24" x14ac:dyDescent="0.2">
      <c r="N256" s="2">
        <v>2.94</v>
      </c>
      <c r="O256" s="2">
        <f t="shared" si="30"/>
        <v>0</v>
      </c>
      <c r="P256" s="2">
        <f t="shared" si="31"/>
        <v>0</v>
      </c>
      <c r="Q256" s="2">
        <f t="shared" si="32"/>
        <v>0</v>
      </c>
      <c r="R256" s="2">
        <f t="shared" si="33"/>
        <v>0</v>
      </c>
      <c r="S256" s="2">
        <f t="shared" si="34"/>
        <v>0</v>
      </c>
      <c r="T256" s="2">
        <f t="shared" si="35"/>
        <v>0</v>
      </c>
      <c r="U256" s="2">
        <f t="shared" si="36"/>
        <v>0</v>
      </c>
      <c r="V256" s="2">
        <f t="shared" si="37"/>
        <v>0</v>
      </c>
      <c r="W256" s="2">
        <f t="shared" si="38"/>
        <v>0</v>
      </c>
      <c r="X256" s="2" t="e">
        <f t="shared" si="39"/>
        <v>#VALUE!</v>
      </c>
    </row>
    <row r="257" spans="14:24" x14ac:dyDescent="0.2">
      <c r="N257" s="2">
        <v>2.96</v>
      </c>
      <c r="O257" s="2">
        <f t="shared" si="30"/>
        <v>0</v>
      </c>
      <c r="P257" s="2">
        <f t="shared" si="31"/>
        <v>0</v>
      </c>
      <c r="Q257" s="2">
        <f t="shared" si="32"/>
        <v>0</v>
      </c>
      <c r="R257" s="2">
        <f t="shared" si="33"/>
        <v>0</v>
      </c>
      <c r="S257" s="2">
        <f t="shared" si="34"/>
        <v>0</v>
      </c>
      <c r="T257" s="2">
        <f t="shared" si="35"/>
        <v>0</v>
      </c>
      <c r="U257" s="2">
        <f t="shared" si="36"/>
        <v>0</v>
      </c>
      <c r="V257" s="2">
        <f t="shared" si="37"/>
        <v>0</v>
      </c>
      <c r="W257" s="2">
        <f t="shared" si="38"/>
        <v>0</v>
      </c>
      <c r="X257" s="2" t="e">
        <f t="shared" si="39"/>
        <v>#VALUE!</v>
      </c>
    </row>
    <row r="258" spans="14:24" x14ac:dyDescent="0.2">
      <c r="N258" s="2">
        <v>2.98</v>
      </c>
      <c r="O258" s="2">
        <f t="shared" si="30"/>
        <v>0</v>
      </c>
      <c r="P258" s="2">
        <f t="shared" si="31"/>
        <v>0</v>
      </c>
      <c r="Q258" s="2">
        <f t="shared" si="32"/>
        <v>0</v>
      </c>
      <c r="R258" s="2">
        <f t="shared" si="33"/>
        <v>0</v>
      </c>
      <c r="S258" s="2">
        <f t="shared" si="34"/>
        <v>0</v>
      </c>
      <c r="T258" s="2">
        <f t="shared" si="35"/>
        <v>0</v>
      </c>
      <c r="U258" s="2">
        <f t="shared" si="36"/>
        <v>0</v>
      </c>
      <c r="V258" s="2">
        <f t="shared" si="37"/>
        <v>0</v>
      </c>
      <c r="W258" s="2">
        <f t="shared" si="38"/>
        <v>0</v>
      </c>
      <c r="X258" s="2" t="e">
        <f t="shared" si="39"/>
        <v>#VALUE!</v>
      </c>
    </row>
    <row r="259" spans="14:24" x14ac:dyDescent="0.2">
      <c r="N259" s="2">
        <v>3</v>
      </c>
      <c r="O259" s="2">
        <f t="shared" si="30"/>
        <v>0</v>
      </c>
      <c r="P259" s="2">
        <f t="shared" si="31"/>
        <v>0</v>
      </c>
      <c r="Q259" s="2">
        <f t="shared" si="32"/>
        <v>0</v>
      </c>
      <c r="R259" s="2">
        <f t="shared" si="33"/>
        <v>0</v>
      </c>
      <c r="S259" s="2">
        <f t="shared" si="34"/>
        <v>0</v>
      </c>
      <c r="T259" s="2">
        <f t="shared" si="35"/>
        <v>0</v>
      </c>
      <c r="U259" s="2">
        <f t="shared" si="36"/>
        <v>0</v>
      </c>
      <c r="V259" s="2">
        <f t="shared" si="37"/>
        <v>0</v>
      </c>
      <c r="W259" s="2">
        <f t="shared" si="38"/>
        <v>0</v>
      </c>
      <c r="X259" s="2" t="e">
        <f t="shared" si="39"/>
        <v>#VALUE!</v>
      </c>
    </row>
    <row r="260" spans="14:24" x14ac:dyDescent="0.2">
      <c r="N260" s="2">
        <v>3.02</v>
      </c>
      <c r="O260" s="2">
        <f t="shared" si="30"/>
        <v>0</v>
      </c>
      <c r="P260" s="2">
        <f t="shared" si="31"/>
        <v>0</v>
      </c>
      <c r="Q260" s="2">
        <f t="shared" si="32"/>
        <v>0</v>
      </c>
      <c r="R260" s="2">
        <f t="shared" si="33"/>
        <v>0</v>
      </c>
      <c r="S260" s="2">
        <f t="shared" si="34"/>
        <v>0</v>
      </c>
      <c r="T260" s="2">
        <f t="shared" si="35"/>
        <v>0</v>
      </c>
      <c r="U260" s="2">
        <f t="shared" si="36"/>
        <v>0</v>
      </c>
      <c r="V260" s="2">
        <f t="shared" si="37"/>
        <v>0</v>
      </c>
      <c r="W260" s="2">
        <f t="shared" si="38"/>
        <v>0</v>
      </c>
      <c r="X260" s="2" t="e">
        <f t="shared" si="39"/>
        <v>#VALUE!</v>
      </c>
    </row>
  </sheetData>
  <mergeCells count="3">
    <mergeCell ref="B16:C16"/>
    <mergeCell ref="B18:C18"/>
    <mergeCell ref="B20:C20"/>
  </mergeCells>
  <phoneticPr fontId="5" type="noConversion"/>
  <dataValidations count="1">
    <dataValidation type="list" allowBlank="1" showInputMessage="1" showErrorMessage="1" sqref="I46" xr:uid="{00000000-0002-0000-0300-000000000000}">
      <formula1>$O$100:$O$105</formula1>
    </dataValidation>
  </dataValidations>
  <printOptions horizontalCentered="1"/>
  <pageMargins left="0.78740157480314965" right="0.47" top="0.39370078740157483" bottom="0.59055118110236227" header="0.39370078740157483" footer="0.51181102362204722"/>
  <pageSetup paperSize="9" scale="93" orientation="portrait" horizontalDpi="203" verticalDpi="196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80578" r:id="rId4" name="Button 2">
              <controlPr defaultSize="0" print="0" autoFill="0" autoPict="0" macro="[0]!KarteLesen">
                <anchor moveWithCells="1">
                  <from>
                    <xdr:col>7</xdr:col>
                    <xdr:colOff>466725</xdr:colOff>
                    <xdr:row>2</xdr:row>
                    <xdr:rowOff>66675</xdr:rowOff>
                  </from>
                  <to>
                    <xdr:col>8</xdr:col>
                    <xdr:colOff>762000</xdr:colOff>
                    <xdr:row>2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0579" r:id="rId5" name="Button 3">
              <controlPr defaultSize="0" print="0" autoFill="0" autoPict="0" macro="[0]!EnterGeo">
                <anchor moveWithCells="1">
                  <from>
                    <xdr:col>10</xdr:col>
                    <xdr:colOff>104775</xdr:colOff>
                    <xdr:row>9</xdr:row>
                    <xdr:rowOff>85725</xdr:rowOff>
                  </from>
                  <to>
                    <xdr:col>11</xdr:col>
                    <xdr:colOff>200025</xdr:colOff>
                    <xdr:row>11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0580" r:id="rId6" name="Button 4">
              <controlPr defaultSize="0" print="0" autoFill="0" autoPict="0" macro="[0]!EnterUtm">
                <anchor moveWithCells="1">
                  <from>
                    <xdr:col>10</xdr:col>
                    <xdr:colOff>104775</xdr:colOff>
                    <xdr:row>11</xdr:row>
                    <xdr:rowOff>38100</xdr:rowOff>
                  </from>
                  <to>
                    <xdr:col>11</xdr:col>
                    <xdr:colOff>200025</xdr:colOff>
                    <xdr:row>13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0581" r:id="rId7" name="Button 5">
              <controlPr defaultSize="0" print="0" autoFill="0" autoPict="0" macro="[0]!ClearGeo">
                <anchor moveWithCells="1">
                  <from>
                    <xdr:col>10</xdr:col>
                    <xdr:colOff>104775</xdr:colOff>
                    <xdr:row>13</xdr:row>
                    <xdr:rowOff>28575</xdr:rowOff>
                  </from>
                  <to>
                    <xdr:col>11</xdr:col>
                    <xdr:colOff>200025</xdr:colOff>
                    <xdr:row>14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1"/>
  <dimension ref="A5:M32"/>
  <sheetViews>
    <sheetView zoomScaleNormal="100" workbookViewId="0"/>
  </sheetViews>
  <sheetFormatPr baseColWidth="10" defaultRowHeight="11.25" x14ac:dyDescent="0.2"/>
  <cols>
    <col min="1" max="1" width="3" style="2" customWidth="1"/>
    <col min="2" max="2" width="8.7109375" style="2" customWidth="1"/>
    <col min="3" max="4" width="10.28515625" style="2" customWidth="1"/>
    <col min="5" max="5" width="9.28515625" style="2" customWidth="1"/>
    <col min="6" max="13" width="6.42578125" style="2" customWidth="1"/>
    <col min="14" max="16384" width="11.42578125" style="2"/>
  </cols>
  <sheetData>
    <row r="5" spans="1:13" ht="21.75" customHeight="1" x14ac:dyDescent="0.25">
      <c r="F5" s="191" t="s">
        <v>428</v>
      </c>
      <c r="G5" s="213" t="s">
        <v>427</v>
      </c>
    </row>
    <row r="6" spans="1:13" ht="23.25" x14ac:dyDescent="0.4">
      <c r="A6" s="295" t="s">
        <v>400</v>
      </c>
      <c r="B6" s="295"/>
      <c r="C6" s="295"/>
      <c r="D6" s="295"/>
      <c r="E6" s="295"/>
      <c r="F6" s="295"/>
      <c r="G6" s="295"/>
      <c r="H6" s="295"/>
      <c r="I6" s="295"/>
      <c r="J6" s="295"/>
      <c r="K6" s="295"/>
      <c r="L6" s="295"/>
      <c r="M6" s="295"/>
    </row>
    <row r="7" spans="1:13" ht="12.75" x14ac:dyDescent="0.2">
      <c r="A7" s="296" t="s">
        <v>399</v>
      </c>
      <c r="B7" s="296"/>
      <c r="C7" s="296"/>
      <c r="D7" s="296"/>
      <c r="E7" s="296"/>
      <c r="F7" s="296"/>
      <c r="G7" s="296"/>
      <c r="H7" s="296"/>
      <c r="I7" s="296"/>
      <c r="J7" s="296"/>
      <c r="K7" s="296"/>
      <c r="L7" s="296"/>
      <c r="M7" s="296"/>
    </row>
    <row r="9" spans="1:13" s="212" customFormat="1" ht="27" customHeight="1" x14ac:dyDescent="0.2">
      <c r="C9" s="214" t="s">
        <v>258</v>
      </c>
      <c r="D9" s="290"/>
      <c r="E9" s="290"/>
      <c r="F9" s="290"/>
      <c r="G9" s="290"/>
      <c r="H9" s="290"/>
      <c r="I9" s="290"/>
      <c r="J9" s="290"/>
      <c r="K9" s="290"/>
      <c r="L9" s="290"/>
      <c r="M9" s="290"/>
    </row>
    <row r="10" spans="1:13" s="212" customFormat="1" ht="15.75" customHeight="1" x14ac:dyDescent="0.2">
      <c r="C10" s="214" t="s">
        <v>401</v>
      </c>
      <c r="D10" s="290"/>
      <c r="E10" s="291"/>
      <c r="F10" s="291"/>
      <c r="G10" s="291"/>
      <c r="H10" s="291"/>
      <c r="I10" s="291"/>
      <c r="J10" s="291"/>
      <c r="K10" s="291"/>
      <c r="L10" s="291"/>
      <c r="M10" s="291"/>
    </row>
    <row r="11" spans="1:13" s="212" customFormat="1" ht="15.75" customHeight="1" x14ac:dyDescent="0.2">
      <c r="C11" s="214" t="s">
        <v>402</v>
      </c>
      <c r="D11" s="291"/>
      <c r="E11" s="291"/>
      <c r="F11" s="291"/>
      <c r="G11" s="291"/>
      <c r="H11" s="291"/>
      <c r="I11" s="291"/>
      <c r="J11" s="291"/>
      <c r="K11" s="291"/>
      <c r="L11" s="291"/>
      <c r="M11" s="291"/>
    </row>
    <row r="12" spans="1:13" s="215" customFormat="1" x14ac:dyDescent="0.2"/>
    <row r="13" spans="1:13" s="215" customFormat="1" x14ac:dyDescent="0.2">
      <c r="C13" s="216" t="s">
        <v>425</v>
      </c>
      <c r="D13" s="292"/>
      <c r="E13" s="292"/>
      <c r="F13" s="292"/>
      <c r="G13" s="292"/>
      <c r="H13" s="292"/>
      <c r="I13" s="292"/>
      <c r="J13" s="292"/>
      <c r="K13" s="292"/>
      <c r="L13" s="292"/>
      <c r="M13" s="292"/>
    </row>
    <row r="14" spans="1:13" s="215" customFormat="1" x14ac:dyDescent="0.2">
      <c r="C14" s="216" t="s">
        <v>412</v>
      </c>
      <c r="D14" s="292">
        <v>45</v>
      </c>
      <c r="E14" s="292"/>
      <c r="F14" s="292"/>
      <c r="G14" s="292"/>
      <c r="H14" s="292"/>
      <c r="I14" s="292"/>
      <c r="J14" s="292"/>
      <c r="K14" s="292"/>
      <c r="L14" s="292"/>
      <c r="M14" s="292"/>
    </row>
    <row r="15" spans="1:13" s="215" customFormat="1" x14ac:dyDescent="0.2">
      <c r="C15" s="216"/>
    </row>
    <row r="16" spans="1:13" s="217" customFormat="1" ht="12.75" x14ac:dyDescent="0.2">
      <c r="C16" s="214" t="s">
        <v>404</v>
      </c>
      <c r="D16" s="291"/>
      <c r="E16" s="291"/>
      <c r="G16" s="214" t="s">
        <v>426</v>
      </c>
      <c r="H16" s="294">
        <v>41879</v>
      </c>
      <c r="I16" s="294"/>
      <c r="J16" s="294"/>
      <c r="K16" s="294"/>
      <c r="L16" s="294"/>
      <c r="M16" s="294"/>
    </row>
    <row r="17" spans="1:13" s="215" customFormat="1" x14ac:dyDescent="0.2"/>
    <row r="18" spans="1:13" s="217" customFormat="1" ht="12.75" x14ac:dyDescent="0.2">
      <c r="A18" s="218"/>
      <c r="B18" s="218"/>
      <c r="C18" s="219" t="s">
        <v>403</v>
      </c>
      <c r="D18" s="293"/>
      <c r="E18" s="293"/>
      <c r="F18" s="293"/>
      <c r="G18" s="293"/>
      <c r="H18" s="293"/>
      <c r="I18" s="293"/>
      <c r="J18" s="293"/>
      <c r="K18" s="293"/>
      <c r="L18" s="293"/>
      <c r="M18" s="293"/>
    </row>
    <row r="19" spans="1:13" s="215" customFormat="1" x14ac:dyDescent="0.2">
      <c r="D19" s="215" t="s">
        <v>423</v>
      </c>
    </row>
    <row r="21" spans="1:13" ht="12.75" x14ac:dyDescent="0.2">
      <c r="A21" s="172" t="s">
        <v>424</v>
      </c>
    </row>
    <row r="22" spans="1:13" ht="12.75" x14ac:dyDescent="0.2">
      <c r="A22" s="82"/>
    </row>
    <row r="23" spans="1:13" ht="15.75" x14ac:dyDescent="0.3">
      <c r="A23" s="297" t="s">
        <v>419</v>
      </c>
      <c r="B23" s="297"/>
      <c r="C23" s="297"/>
      <c r="D23" s="297"/>
      <c r="E23" s="297"/>
      <c r="F23" s="297" t="s">
        <v>421</v>
      </c>
      <c r="G23" s="297"/>
      <c r="H23" s="297"/>
      <c r="I23" s="297" t="s">
        <v>422</v>
      </c>
      <c r="J23" s="297"/>
      <c r="K23" s="297"/>
      <c r="L23" s="297"/>
      <c r="M23" s="297"/>
    </row>
    <row r="24" spans="1:13" ht="56.25" customHeight="1" x14ac:dyDescent="0.2">
      <c r="A24" s="204" t="s">
        <v>0</v>
      </c>
      <c r="B24" s="204" t="s">
        <v>405</v>
      </c>
      <c r="C24" s="204" t="s">
        <v>406</v>
      </c>
      <c r="D24" s="204" t="s">
        <v>407</v>
      </c>
      <c r="E24" s="204" t="s">
        <v>408</v>
      </c>
      <c r="F24" s="205" t="s">
        <v>413</v>
      </c>
      <c r="G24" s="205" t="s">
        <v>414</v>
      </c>
      <c r="H24" s="205" t="s">
        <v>415</v>
      </c>
      <c r="I24" s="205" t="s">
        <v>416</v>
      </c>
      <c r="J24" s="289" t="s">
        <v>420</v>
      </c>
      <c r="K24" s="289"/>
      <c r="L24" s="205" t="s">
        <v>417</v>
      </c>
      <c r="M24" s="205" t="s">
        <v>418</v>
      </c>
    </row>
    <row r="25" spans="1:13" x14ac:dyDescent="0.2">
      <c r="A25" s="177"/>
      <c r="B25" s="177"/>
      <c r="C25" s="177"/>
      <c r="D25" s="177"/>
      <c r="E25" s="177"/>
      <c r="F25" s="177" t="s">
        <v>409</v>
      </c>
      <c r="G25" s="177" t="s">
        <v>409</v>
      </c>
      <c r="H25" s="177" t="s">
        <v>409</v>
      </c>
      <c r="I25" s="209" t="s">
        <v>409</v>
      </c>
      <c r="J25" s="177" t="s">
        <v>410</v>
      </c>
      <c r="K25" s="177" t="s">
        <v>411</v>
      </c>
      <c r="L25" s="177" t="s">
        <v>409</v>
      </c>
      <c r="M25" s="177" t="s">
        <v>409</v>
      </c>
    </row>
    <row r="26" spans="1:13" x14ac:dyDescent="0.2">
      <c r="A26" s="206"/>
      <c r="B26" s="206"/>
      <c r="C26" s="206"/>
      <c r="D26" s="206"/>
      <c r="E26" s="206"/>
      <c r="F26" s="206"/>
      <c r="G26" s="206"/>
      <c r="H26" s="206"/>
      <c r="I26" s="210"/>
      <c r="J26" s="206"/>
      <c r="K26" s="206"/>
      <c r="L26" s="206"/>
      <c r="M26" s="206"/>
    </row>
    <row r="27" spans="1:13" x14ac:dyDescent="0.2">
      <c r="A27" s="207"/>
      <c r="B27" s="208"/>
      <c r="C27" s="207"/>
      <c r="D27" s="207"/>
      <c r="E27" s="207"/>
      <c r="F27" s="207"/>
      <c r="G27" s="207"/>
      <c r="H27" s="207"/>
      <c r="I27" s="211"/>
      <c r="J27" s="207"/>
      <c r="K27" s="207"/>
      <c r="L27" s="207"/>
      <c r="M27" s="207"/>
    </row>
    <row r="28" spans="1:13" x14ac:dyDescent="0.2">
      <c r="A28" s="177"/>
      <c r="B28" s="177"/>
      <c r="C28" s="177"/>
      <c r="D28" s="177"/>
      <c r="E28" s="177"/>
      <c r="F28" s="177"/>
      <c r="G28" s="177"/>
      <c r="H28" s="177"/>
      <c r="I28" s="209"/>
      <c r="J28" s="177"/>
      <c r="K28" s="177"/>
      <c r="L28" s="177"/>
      <c r="M28" s="177"/>
    </row>
    <row r="31" spans="1:13" x14ac:dyDescent="0.2">
      <c r="J31" s="1" t="s">
        <v>3</v>
      </c>
    </row>
    <row r="32" spans="1:13" x14ac:dyDescent="0.2">
      <c r="J32" s="1" t="s">
        <v>429</v>
      </c>
    </row>
  </sheetData>
  <mergeCells count="14">
    <mergeCell ref="A6:M6"/>
    <mergeCell ref="A7:M7"/>
    <mergeCell ref="A23:E23"/>
    <mergeCell ref="F23:H23"/>
    <mergeCell ref="I23:M23"/>
    <mergeCell ref="J24:K24"/>
    <mergeCell ref="D9:M9"/>
    <mergeCell ref="D10:M10"/>
    <mergeCell ref="D11:M11"/>
    <mergeCell ref="D13:M13"/>
    <mergeCell ref="D14:M14"/>
    <mergeCell ref="D18:M18"/>
    <mergeCell ref="D16:E16"/>
    <mergeCell ref="H16:M16"/>
  </mergeCells>
  <printOptions horizontalCentered="1"/>
  <pageMargins left="0.70866141732283472" right="0.39370078740157483" top="0.78740157480314965" bottom="0.78740157480314965" header="0.31496062992125984" footer="0.31496062992125984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26689" r:id="rId4" name="Button 1">
              <controlPr defaultSize="0" print="0" autoFill="0" autoPict="0" macro="[0]!KarteLesen">
                <anchor moveWithCells="1">
                  <from>
                    <xdr:col>9</xdr:col>
                    <xdr:colOff>228600</xdr:colOff>
                    <xdr:row>0</xdr:row>
                    <xdr:rowOff>38100</xdr:rowOff>
                  </from>
                  <to>
                    <xdr:col>12</xdr:col>
                    <xdr:colOff>333375</xdr:colOff>
                    <xdr:row>1</xdr:row>
                    <xdr:rowOff>104775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21">
    <pageSetUpPr fitToPage="1"/>
  </sheetPr>
  <dimension ref="A1:H29"/>
  <sheetViews>
    <sheetView showGridLines="0" zoomScaleNormal="100" workbookViewId="0">
      <selection activeCell="A29" sqref="A29"/>
    </sheetView>
  </sheetViews>
  <sheetFormatPr baseColWidth="10" defaultRowHeight="11.25" x14ac:dyDescent="0.2"/>
  <cols>
    <col min="1" max="1" width="10.28515625" style="8" customWidth="1"/>
    <col min="2" max="2" width="12.140625" style="8" customWidth="1"/>
    <col min="3" max="3" width="6.7109375" style="8" customWidth="1"/>
    <col min="4" max="7" width="10.7109375" style="8" customWidth="1"/>
    <col min="8" max="8" width="22.28515625" style="8" customWidth="1"/>
    <col min="9" max="16384" width="11.42578125" style="8"/>
  </cols>
  <sheetData>
    <row r="1" spans="1:8" x14ac:dyDescent="0.2">
      <c r="B1" s="7" t="s">
        <v>268</v>
      </c>
      <c r="C1" s="7"/>
      <c r="D1" s="311"/>
      <c r="E1" s="311"/>
      <c r="F1" s="311"/>
      <c r="G1" s="311"/>
      <c r="H1" s="311"/>
    </row>
    <row r="3" spans="1:8" ht="15.75" customHeight="1" x14ac:dyDescent="0.2">
      <c r="A3" s="302" t="s">
        <v>790</v>
      </c>
      <c r="B3" s="302"/>
      <c r="C3" s="302"/>
      <c r="D3" s="302"/>
      <c r="E3" s="302"/>
      <c r="F3" s="302"/>
      <c r="G3" s="302"/>
      <c r="H3" s="302"/>
    </row>
    <row r="4" spans="1:8" ht="49.5" customHeight="1" x14ac:dyDescent="0.2">
      <c r="A4" s="301" t="s">
        <v>791</v>
      </c>
      <c r="B4" s="301"/>
      <c r="C4" s="301"/>
      <c r="D4" s="301"/>
      <c r="E4" s="301"/>
      <c r="F4" s="301"/>
      <c r="G4" s="301"/>
      <c r="H4" s="301"/>
    </row>
    <row r="5" spans="1:8" ht="24.95" customHeight="1" x14ac:dyDescent="0.2">
      <c r="B5" s="300" t="s">
        <v>258</v>
      </c>
      <c r="C5" s="299"/>
      <c r="D5" s="303"/>
      <c r="E5" s="303"/>
      <c r="F5" s="10"/>
    </row>
    <row r="6" spans="1:8" ht="24.95" customHeight="1" x14ac:dyDescent="0.2">
      <c r="B6" s="300" t="s">
        <v>475</v>
      </c>
      <c r="C6" s="299"/>
      <c r="D6" s="303"/>
      <c r="E6" s="303"/>
      <c r="F6" s="10"/>
    </row>
    <row r="7" spans="1:8" ht="24.95" customHeight="1" x14ac:dyDescent="0.2">
      <c r="B7" s="298" t="s">
        <v>260</v>
      </c>
      <c r="C7" s="299"/>
      <c r="D7" s="303"/>
      <c r="E7" s="303"/>
      <c r="F7" s="10"/>
      <c r="G7" s="9" t="s">
        <v>3</v>
      </c>
      <c r="H7" s="37">
        <v>41879.414814814816</v>
      </c>
    </row>
    <row r="8" spans="1:8" ht="24.95" customHeight="1" x14ac:dyDescent="0.2">
      <c r="B8" s="10"/>
      <c r="C8" s="9" t="s">
        <v>261</v>
      </c>
      <c r="D8" s="303"/>
      <c r="E8" s="303"/>
      <c r="F8" s="10"/>
      <c r="G8" s="9" t="s">
        <v>2</v>
      </c>
      <c r="H8" s="11" t="s">
        <v>439</v>
      </c>
    </row>
    <row r="9" spans="1:8" ht="24.95" customHeight="1" x14ac:dyDescent="0.2">
      <c r="B9" s="298" t="s">
        <v>262</v>
      </c>
      <c r="C9" s="312"/>
      <c r="D9" s="303"/>
      <c r="E9" s="303"/>
      <c r="F9" s="10"/>
      <c r="G9" s="9" t="s">
        <v>1</v>
      </c>
      <c r="H9" s="12">
        <v>4000</v>
      </c>
    </row>
    <row r="10" spans="1:8" ht="24.95" customHeight="1" x14ac:dyDescent="0.2">
      <c r="B10" s="298" t="s">
        <v>920</v>
      </c>
      <c r="C10" s="312"/>
      <c r="D10" s="303"/>
      <c r="E10" s="303"/>
      <c r="F10" s="298" t="s">
        <v>14</v>
      </c>
      <c r="G10" s="298"/>
      <c r="H10" s="13">
        <v>600</v>
      </c>
    </row>
    <row r="11" spans="1:8" ht="24.95" customHeight="1" x14ac:dyDescent="0.2">
      <c r="B11" s="298" t="s">
        <v>598</v>
      </c>
      <c r="C11" s="312"/>
      <c r="D11" s="303"/>
      <c r="E11" s="303"/>
      <c r="F11" s="298" t="s">
        <v>15</v>
      </c>
      <c r="G11" s="298"/>
      <c r="H11" s="69">
        <v>2</v>
      </c>
    </row>
    <row r="12" spans="1:8" ht="24" customHeight="1" x14ac:dyDescent="0.2">
      <c r="A12" s="306" t="s">
        <v>921</v>
      </c>
      <c r="B12" s="307"/>
      <c r="C12" s="307"/>
      <c r="D12" s="62">
        <v>45</v>
      </c>
    </row>
    <row r="13" spans="1:8" ht="22.5" customHeight="1" x14ac:dyDescent="0.2">
      <c r="A13" s="306" t="s">
        <v>922</v>
      </c>
      <c r="B13" s="307"/>
      <c r="C13" s="307"/>
      <c r="D13" s="63">
        <v>2.2000000000000002</v>
      </c>
    </row>
    <row r="14" spans="1:8" ht="13.5" thickBot="1" x14ac:dyDescent="0.25">
      <c r="A14" s="308" t="s">
        <v>580</v>
      </c>
      <c r="B14" s="309"/>
    </row>
    <row r="15" spans="1:8" ht="12" thickTop="1" x14ac:dyDescent="0.2">
      <c r="A15" s="20"/>
      <c r="B15" s="22"/>
      <c r="C15" s="24"/>
      <c r="D15" s="57"/>
      <c r="E15" s="22"/>
      <c r="F15" s="22"/>
      <c r="G15" s="29"/>
      <c r="H15" s="27"/>
    </row>
    <row r="16" spans="1:8" x14ac:dyDescent="0.2">
      <c r="A16" s="21" t="s">
        <v>911</v>
      </c>
      <c r="B16" s="23" t="s">
        <v>405</v>
      </c>
      <c r="C16" s="25" t="s">
        <v>912</v>
      </c>
      <c r="D16" s="58" t="s">
        <v>362</v>
      </c>
      <c r="E16" s="177" t="s">
        <v>363</v>
      </c>
      <c r="F16" s="177" t="s">
        <v>364</v>
      </c>
      <c r="G16" s="251" t="s">
        <v>365</v>
      </c>
      <c r="H16" s="28" t="s">
        <v>913</v>
      </c>
    </row>
    <row r="17" spans="1:8" x14ac:dyDescent="0.2">
      <c r="A17" s="21"/>
      <c r="B17" s="56"/>
      <c r="C17" s="25"/>
      <c r="D17" s="26"/>
      <c r="E17" s="23"/>
      <c r="F17" s="23"/>
      <c r="G17" s="64" t="str">
        <f>IF(E17&lt;&gt;0,F17/E17,"")</f>
        <v/>
      </c>
      <c r="H17" s="28"/>
    </row>
    <row r="18" spans="1:8" x14ac:dyDescent="0.2">
      <c r="A18" s="18"/>
      <c r="B18" s="39"/>
      <c r="C18" s="30"/>
      <c r="D18" s="68"/>
      <c r="E18" s="49"/>
      <c r="F18" s="49"/>
      <c r="G18" s="64"/>
      <c r="H18" s="35"/>
    </row>
    <row r="19" spans="1:8" ht="12" thickBot="1" x14ac:dyDescent="0.25">
      <c r="A19" s="19"/>
      <c r="B19" s="31"/>
      <c r="C19" s="32"/>
      <c r="D19" s="33"/>
      <c r="E19" s="34"/>
      <c r="F19" s="34"/>
      <c r="G19" s="67" t="str">
        <f>IF(E19&lt;&gt;0,F19/E19,"")</f>
        <v/>
      </c>
      <c r="H19" s="36"/>
    </row>
    <row r="20" spans="1:8" ht="12" thickTop="1" x14ac:dyDescent="0.2">
      <c r="C20" s="15"/>
      <c r="D20" s="16"/>
      <c r="E20" s="16"/>
      <c r="F20" s="16"/>
      <c r="G20" s="17"/>
    </row>
    <row r="21" spans="1:8" ht="12.75" x14ac:dyDescent="0.2">
      <c r="C21" s="310" t="s">
        <v>914</v>
      </c>
      <c r="D21" s="305"/>
      <c r="E21" s="305"/>
      <c r="F21" s="60" t="e">
        <f>AVERAGE(F17:F20)</f>
        <v>#DIV/0!</v>
      </c>
      <c r="G21" s="66" t="e">
        <f>AVERAGE(G17:G20)</f>
        <v>#DIV/0!</v>
      </c>
    </row>
    <row r="22" spans="1:8" ht="12.75" x14ac:dyDescent="0.2">
      <c r="D22" s="310" t="s">
        <v>915</v>
      </c>
      <c r="E22" s="305"/>
      <c r="F22" s="60" t="e">
        <f>STDEV(F17:F20)</f>
        <v>#DIV/0!</v>
      </c>
      <c r="G22" s="66" t="e">
        <f>STDEV(G17:G20)</f>
        <v>#DIV/0!</v>
      </c>
    </row>
    <row r="23" spans="1:8" ht="12.75" x14ac:dyDescent="0.2">
      <c r="D23" s="310" t="s">
        <v>916</v>
      </c>
      <c r="E23" s="305"/>
      <c r="F23" s="61" t="e">
        <f>F22/F21</f>
        <v>#DIV/0!</v>
      </c>
      <c r="G23" s="61" t="e">
        <f>G22/G21</f>
        <v>#DIV/0!</v>
      </c>
    </row>
    <row r="24" spans="1:8" x14ac:dyDescent="0.2">
      <c r="F24" s="65"/>
      <c r="G24" s="65"/>
    </row>
    <row r="25" spans="1:8" ht="12.75" x14ac:dyDescent="0.2">
      <c r="D25" s="304" t="s">
        <v>917</v>
      </c>
      <c r="E25" s="305"/>
      <c r="F25" s="59" t="e">
        <f>(F21-D12)/F22</f>
        <v>#DIV/0!</v>
      </c>
      <c r="G25" s="59" t="e">
        <f>(D13-G21)/G22</f>
        <v>#DIV/0!</v>
      </c>
    </row>
    <row r="27" spans="1:8" x14ac:dyDescent="0.2">
      <c r="E27" s="7" t="s">
        <v>918</v>
      </c>
      <c r="F27" s="38" t="e">
        <f>IF(F25&gt;0.88,"erfüllt.","nicht erfüllt.")</f>
        <v>#DIV/0!</v>
      </c>
      <c r="G27" s="38" t="e">
        <f>IF(G25&gt;0.88,"erfüllt.","nicht erfüllt.")</f>
        <v>#DIV/0!</v>
      </c>
    </row>
    <row r="29" spans="1:8" x14ac:dyDescent="0.2">
      <c r="A29" s="8" t="s">
        <v>373</v>
      </c>
      <c r="B29" s="14">
        <f ca="1">TODAY()</f>
        <v>46199</v>
      </c>
    </row>
  </sheetData>
  <dataConsolidate/>
  <mergeCells count="25">
    <mergeCell ref="B9:C9"/>
    <mergeCell ref="B10:C10"/>
    <mergeCell ref="B11:C11"/>
    <mergeCell ref="F10:G10"/>
    <mergeCell ref="F11:G11"/>
    <mergeCell ref="D10:E10"/>
    <mergeCell ref="D1:H1"/>
    <mergeCell ref="D5:E5"/>
    <mergeCell ref="D6:E6"/>
    <mergeCell ref="D11:E11"/>
    <mergeCell ref="D9:E9"/>
    <mergeCell ref="D8:E8"/>
    <mergeCell ref="D25:E25"/>
    <mergeCell ref="A12:C12"/>
    <mergeCell ref="A13:C13"/>
    <mergeCell ref="A14:B14"/>
    <mergeCell ref="C21:E21"/>
    <mergeCell ref="D22:E22"/>
    <mergeCell ref="D23:E23"/>
    <mergeCell ref="B7:C7"/>
    <mergeCell ref="B6:C6"/>
    <mergeCell ref="A4:H4"/>
    <mergeCell ref="A3:H3"/>
    <mergeCell ref="D7:E7"/>
    <mergeCell ref="B5:C5"/>
  </mergeCells>
  <phoneticPr fontId="5" type="noConversion"/>
  <printOptions horizontalCentered="1"/>
  <pageMargins left="0.78740157480314965" right="0.78740157480314965" top="0.98425196850393704" bottom="0.98425196850393704" header="0.51181102362204722" footer="0.51181102362204722"/>
  <pageSetup paperSize="9" scale="92" orientation="portrait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52257" r:id="rId4" name="Button 1">
              <controlPr defaultSize="0" print="0" autoFill="0" autoPict="0" macro="[0]!KarteLesen">
                <anchor moveWithCells="1">
                  <from>
                    <xdr:col>7</xdr:col>
                    <xdr:colOff>66675</xdr:colOff>
                    <xdr:row>0</xdr:row>
                    <xdr:rowOff>28575</xdr:rowOff>
                  </from>
                  <to>
                    <xdr:col>7</xdr:col>
                    <xdr:colOff>1457325</xdr:colOff>
                    <xdr:row>1</xdr:row>
                    <xdr:rowOff>95250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4"/>
  <dimension ref="A1:F68"/>
  <sheetViews>
    <sheetView showGridLines="0" workbookViewId="0"/>
  </sheetViews>
  <sheetFormatPr baseColWidth="10" defaultRowHeight="11.25" x14ac:dyDescent="0.2"/>
  <cols>
    <col min="1" max="1" width="15" style="8" customWidth="1"/>
    <col min="2" max="2" width="9.5703125" style="8" customWidth="1"/>
    <col min="3" max="3" width="6.7109375" style="8" customWidth="1"/>
    <col min="4" max="7" width="7.28515625" style="8" customWidth="1"/>
    <col min="8" max="8" width="9.85546875" style="8" customWidth="1"/>
    <col min="9" max="9" width="16.5703125" style="8" customWidth="1"/>
    <col min="10" max="16384" width="11.42578125" style="8"/>
  </cols>
  <sheetData>
    <row r="1" spans="1:4" x14ac:dyDescent="0.2">
      <c r="A1" s="7"/>
    </row>
    <row r="4" spans="1:4" x14ac:dyDescent="0.2">
      <c r="A4" s="38" t="s">
        <v>352</v>
      </c>
    </row>
    <row r="5" spans="1:4" x14ac:dyDescent="0.2">
      <c r="A5" s="8" t="s">
        <v>5</v>
      </c>
      <c r="B5" s="40" t="s">
        <v>70</v>
      </c>
    </row>
    <row r="6" spans="1:4" x14ac:dyDescent="0.2">
      <c r="A6" s="8" t="s">
        <v>6</v>
      </c>
      <c r="B6" s="40">
        <v>3</v>
      </c>
    </row>
    <row r="7" spans="1:4" x14ac:dyDescent="0.2">
      <c r="A7" s="8" t="s">
        <v>67</v>
      </c>
      <c r="B7" s="40" t="s">
        <v>71</v>
      </c>
    </row>
    <row r="8" spans="1:4" x14ac:dyDescent="0.2">
      <c r="A8" s="8" t="s">
        <v>353</v>
      </c>
    </row>
    <row r="9" spans="1:4" x14ac:dyDescent="0.2">
      <c r="A9" s="8">
        <v>3</v>
      </c>
    </row>
    <row r="10" spans="1:4" x14ac:dyDescent="0.2">
      <c r="A10" s="8" t="s">
        <v>66</v>
      </c>
      <c r="B10" s="8" t="s">
        <v>100</v>
      </c>
      <c r="C10" s="8" t="s">
        <v>175</v>
      </c>
      <c r="D10" s="8" t="s">
        <v>213</v>
      </c>
    </row>
    <row r="11" spans="1:4" x14ac:dyDescent="0.2">
      <c r="A11" s="8" t="s">
        <v>35</v>
      </c>
      <c r="B11" s="8" t="s">
        <v>101</v>
      </c>
      <c r="C11" s="8" t="s">
        <v>176</v>
      </c>
      <c r="D11" s="8" t="s">
        <v>214</v>
      </c>
    </row>
    <row r="12" spans="1:4" x14ac:dyDescent="0.2">
      <c r="A12" s="8" t="s">
        <v>27</v>
      </c>
      <c r="B12" s="8" t="s">
        <v>102</v>
      </c>
      <c r="C12" s="8" t="s">
        <v>177</v>
      </c>
      <c r="D12" s="8" t="s">
        <v>215</v>
      </c>
    </row>
    <row r="13" spans="1:4" x14ac:dyDescent="0.2">
      <c r="A13" s="8" t="s">
        <v>28</v>
      </c>
      <c r="B13" s="8" t="s">
        <v>103</v>
      </c>
      <c r="C13" s="8" t="s">
        <v>178</v>
      </c>
      <c r="D13" s="8" t="s">
        <v>216</v>
      </c>
    </row>
    <row r="14" spans="1:4" x14ac:dyDescent="0.2">
      <c r="A14" s="8" t="s">
        <v>29</v>
      </c>
      <c r="B14" s="8" t="s">
        <v>104</v>
      </c>
      <c r="C14" s="8" t="s">
        <v>179</v>
      </c>
      <c r="D14" s="8" t="s">
        <v>217</v>
      </c>
    </row>
    <row r="15" spans="1:4" x14ac:dyDescent="0.2">
      <c r="A15" s="8" t="s">
        <v>38</v>
      </c>
      <c r="B15" s="8" t="s">
        <v>105</v>
      </c>
      <c r="C15" s="8" t="s">
        <v>180</v>
      </c>
      <c r="D15" s="8" t="s">
        <v>218</v>
      </c>
    </row>
    <row r="16" spans="1:4" x14ac:dyDescent="0.2">
      <c r="A16" s="8" t="s">
        <v>31</v>
      </c>
      <c r="B16" s="8" t="s">
        <v>106</v>
      </c>
      <c r="C16" s="8" t="s">
        <v>181</v>
      </c>
      <c r="D16" s="8" t="s">
        <v>219</v>
      </c>
    </row>
    <row r="17" spans="1:6" x14ac:dyDescent="0.2">
      <c r="A17" s="8" t="s">
        <v>30</v>
      </c>
      <c r="B17" s="8" t="s">
        <v>107</v>
      </c>
      <c r="C17" s="8" t="s">
        <v>182</v>
      </c>
      <c r="D17" s="8" t="s">
        <v>220</v>
      </c>
    </row>
    <row r="18" spans="1:6" x14ac:dyDescent="0.2">
      <c r="A18" s="8" t="s">
        <v>32</v>
      </c>
      <c r="B18" s="8" t="s">
        <v>32</v>
      </c>
      <c r="C18" s="8" t="s">
        <v>32</v>
      </c>
      <c r="D18" s="8" t="s">
        <v>32</v>
      </c>
    </row>
    <row r="19" spans="1:6" x14ac:dyDescent="0.2">
      <c r="A19" s="8" t="s">
        <v>33</v>
      </c>
      <c r="B19" s="8" t="s">
        <v>108</v>
      </c>
      <c r="C19" s="8" t="s">
        <v>183</v>
      </c>
      <c r="D19" s="8" t="s">
        <v>221</v>
      </c>
    </row>
    <row r="20" spans="1:6" x14ac:dyDescent="0.2">
      <c r="A20" s="8" t="s">
        <v>34</v>
      </c>
      <c r="B20" s="8" t="s">
        <v>109</v>
      </c>
      <c r="C20" s="8" t="s">
        <v>184</v>
      </c>
      <c r="D20" s="8" t="s">
        <v>222</v>
      </c>
    </row>
    <row r="21" spans="1:6" x14ac:dyDescent="0.2">
      <c r="A21" s="8" t="s">
        <v>36</v>
      </c>
      <c r="B21" s="8" t="s">
        <v>110</v>
      </c>
      <c r="C21" s="8" t="s">
        <v>182</v>
      </c>
      <c r="D21" s="8" t="s">
        <v>223</v>
      </c>
    </row>
    <row r="22" spans="1:6" x14ac:dyDescent="0.2">
      <c r="A22" s="8" t="s">
        <v>37</v>
      </c>
      <c r="B22" s="8" t="s">
        <v>111</v>
      </c>
      <c r="C22" s="8" t="s">
        <v>185</v>
      </c>
      <c r="D22" s="8" t="s">
        <v>224</v>
      </c>
    </row>
    <row r="23" spans="1:6" x14ac:dyDescent="0.2">
      <c r="A23" s="8" t="s">
        <v>39</v>
      </c>
      <c r="B23" s="8" t="s">
        <v>112</v>
      </c>
      <c r="C23" s="8" t="s">
        <v>186</v>
      </c>
      <c r="D23" s="8" t="s">
        <v>225</v>
      </c>
    </row>
    <row r="24" spans="1:6" x14ac:dyDescent="0.2">
      <c r="A24" s="8" t="s">
        <v>40</v>
      </c>
      <c r="B24" s="8" t="s">
        <v>113</v>
      </c>
      <c r="C24" s="8" t="s">
        <v>187</v>
      </c>
      <c r="D24" s="8" t="s">
        <v>226</v>
      </c>
    </row>
    <row r="25" spans="1:6" x14ac:dyDescent="0.2">
      <c r="A25" s="8" t="s">
        <v>41</v>
      </c>
      <c r="B25" s="8" t="s">
        <v>114</v>
      </c>
      <c r="C25" s="8" t="s">
        <v>188</v>
      </c>
      <c r="D25" s="8" t="s">
        <v>227</v>
      </c>
    </row>
    <row r="26" spans="1:6" x14ac:dyDescent="0.2">
      <c r="A26" s="8" t="s">
        <v>42</v>
      </c>
      <c r="B26" s="8" t="s">
        <v>115</v>
      </c>
      <c r="C26" s="8" t="s">
        <v>189</v>
      </c>
      <c r="D26" s="8" t="s">
        <v>228</v>
      </c>
    </row>
    <row r="27" spans="1:6" x14ac:dyDescent="0.2">
      <c r="A27" s="8" t="s">
        <v>44</v>
      </c>
      <c r="B27" s="8" t="s">
        <v>139</v>
      </c>
      <c r="C27" s="8" t="s">
        <v>190</v>
      </c>
      <c r="D27" s="8" t="s">
        <v>43</v>
      </c>
      <c r="F27" s="8" t="s">
        <v>43</v>
      </c>
    </row>
    <row r="28" spans="1:6" x14ac:dyDescent="0.2">
      <c r="A28" s="8" t="s">
        <v>45</v>
      </c>
      <c r="B28" s="8" t="s">
        <v>116</v>
      </c>
      <c r="C28" s="8" t="s">
        <v>191</v>
      </c>
      <c r="D28" s="8" t="s">
        <v>229</v>
      </c>
    </row>
    <row r="29" spans="1:6" x14ac:dyDescent="0.2">
      <c r="A29" s="8" t="s">
        <v>46</v>
      </c>
      <c r="B29" s="8" t="s">
        <v>117</v>
      </c>
      <c r="C29" s="8" t="s">
        <v>192</v>
      </c>
      <c r="D29" s="8" t="s">
        <v>230</v>
      </c>
    </row>
    <row r="30" spans="1:6" x14ac:dyDescent="0.2">
      <c r="A30" s="8" t="s">
        <v>47</v>
      </c>
      <c r="B30" s="8" t="s">
        <v>118</v>
      </c>
      <c r="C30" s="8" t="s">
        <v>193</v>
      </c>
      <c r="D30" s="8" t="s">
        <v>231</v>
      </c>
    </row>
    <row r="31" spans="1:6" x14ac:dyDescent="0.2">
      <c r="A31" s="8" t="s">
        <v>48</v>
      </c>
      <c r="B31" s="8" t="s">
        <v>119</v>
      </c>
      <c r="C31" s="8" t="s">
        <v>194</v>
      </c>
      <c r="D31" s="8" t="s">
        <v>232</v>
      </c>
    </row>
    <row r="32" spans="1:6" x14ac:dyDescent="0.2">
      <c r="A32" s="8" t="s">
        <v>49</v>
      </c>
      <c r="B32" s="8" t="s">
        <v>120</v>
      </c>
      <c r="C32" s="8" t="s">
        <v>195</v>
      </c>
      <c r="D32" s="8" t="s">
        <v>233</v>
      </c>
    </row>
    <row r="33" spans="1:5" x14ac:dyDescent="0.2">
      <c r="A33" s="8" t="s">
        <v>51</v>
      </c>
      <c r="B33" s="8" t="s">
        <v>105</v>
      </c>
      <c r="C33" s="8" t="s">
        <v>180</v>
      </c>
      <c r="D33" s="8" t="s">
        <v>234</v>
      </c>
    </row>
    <row r="34" spans="1:5" x14ac:dyDescent="0.2">
      <c r="A34" s="8" t="s">
        <v>52</v>
      </c>
      <c r="B34" s="8" t="s">
        <v>121</v>
      </c>
      <c r="C34" s="8" t="s">
        <v>196</v>
      </c>
      <c r="D34" s="8" t="s">
        <v>235</v>
      </c>
    </row>
    <row r="35" spans="1:5" x14ac:dyDescent="0.2">
      <c r="A35" s="8" t="s">
        <v>53</v>
      </c>
      <c r="B35" s="8" t="s">
        <v>122</v>
      </c>
      <c r="C35" s="8" t="s">
        <v>197</v>
      </c>
      <c r="D35" s="8" t="s">
        <v>236</v>
      </c>
    </row>
    <row r="36" spans="1:5" x14ac:dyDescent="0.2">
      <c r="A36" s="8" t="s">
        <v>50</v>
      </c>
      <c r="B36" s="8" t="s">
        <v>50</v>
      </c>
      <c r="C36" s="8" t="s">
        <v>50</v>
      </c>
      <c r="D36" s="8" t="s">
        <v>50</v>
      </c>
    </row>
    <row r="37" spans="1:5" x14ac:dyDescent="0.2">
      <c r="A37" s="8" t="s">
        <v>54</v>
      </c>
      <c r="B37" s="8" t="s">
        <v>123</v>
      </c>
      <c r="C37" s="8" t="s">
        <v>198</v>
      </c>
      <c r="D37" s="8" t="s">
        <v>237</v>
      </c>
    </row>
    <row r="38" spans="1:5" x14ac:dyDescent="0.2">
      <c r="A38" s="8" t="s">
        <v>55</v>
      </c>
      <c r="B38" s="8" t="s">
        <v>124</v>
      </c>
      <c r="C38" s="8" t="s">
        <v>199</v>
      </c>
      <c r="D38" s="8" t="s">
        <v>238</v>
      </c>
    </row>
    <row r="39" spans="1:5" x14ac:dyDescent="0.2">
      <c r="A39" s="8" t="s">
        <v>56</v>
      </c>
      <c r="B39" s="8" t="s">
        <v>125</v>
      </c>
      <c r="C39" s="8" t="s">
        <v>200</v>
      </c>
      <c r="D39" s="8" t="s">
        <v>239</v>
      </c>
    </row>
    <row r="40" spans="1:5" x14ac:dyDescent="0.2">
      <c r="A40" s="8" t="s">
        <v>73</v>
      </c>
      <c r="B40" s="8" t="s">
        <v>126</v>
      </c>
      <c r="D40" s="8" t="s">
        <v>240</v>
      </c>
    </row>
    <row r="41" spans="1:5" x14ac:dyDescent="0.2">
      <c r="A41" s="8" t="s">
        <v>57</v>
      </c>
      <c r="B41" s="8" t="s">
        <v>127</v>
      </c>
      <c r="C41" s="8" t="s">
        <v>201</v>
      </c>
      <c r="D41" s="8" t="s">
        <v>241</v>
      </c>
    </row>
    <row r="42" spans="1:5" x14ac:dyDescent="0.2">
      <c r="A42" s="8" t="s">
        <v>58</v>
      </c>
      <c r="B42" s="8" t="s">
        <v>128</v>
      </c>
      <c r="C42" s="8" t="s">
        <v>202</v>
      </c>
      <c r="D42" s="8" t="s">
        <v>242</v>
      </c>
    </row>
    <row r="43" spans="1:5" x14ac:dyDescent="0.2">
      <c r="A43" s="8" t="s">
        <v>59</v>
      </c>
      <c r="B43" s="8" t="s">
        <v>129</v>
      </c>
      <c r="C43" s="8" t="s">
        <v>203</v>
      </c>
      <c r="D43" s="8" t="s">
        <v>243</v>
      </c>
    </row>
    <row r="44" spans="1:5" x14ac:dyDescent="0.2">
      <c r="A44" s="8" t="s">
        <v>60</v>
      </c>
      <c r="B44" s="8" t="s">
        <v>130</v>
      </c>
      <c r="C44" s="8" t="s">
        <v>204</v>
      </c>
      <c r="D44" s="8" t="s">
        <v>244</v>
      </c>
    </row>
    <row r="45" spans="1:5" x14ac:dyDescent="0.2">
      <c r="A45" s="8" t="s">
        <v>61</v>
      </c>
      <c r="B45" s="8" t="s">
        <v>125</v>
      </c>
      <c r="C45" s="8" t="s">
        <v>200</v>
      </c>
      <c r="D45" s="8" t="s">
        <v>239</v>
      </c>
    </row>
    <row r="46" spans="1:5" x14ac:dyDescent="0.2">
      <c r="A46" s="8" t="s">
        <v>62</v>
      </c>
      <c r="B46" s="8" t="s">
        <v>131</v>
      </c>
      <c r="C46" s="8" t="s">
        <v>205</v>
      </c>
      <c r="D46" s="8" t="s">
        <v>245</v>
      </c>
    </row>
    <row r="47" spans="1:5" x14ac:dyDescent="0.2">
      <c r="A47" s="8" t="s">
        <v>63</v>
      </c>
      <c r="B47" s="8" t="s">
        <v>173</v>
      </c>
      <c r="C47" s="8" t="s">
        <v>206</v>
      </c>
      <c r="D47" s="8" t="s">
        <v>246</v>
      </c>
    </row>
    <row r="48" spans="1:5" x14ac:dyDescent="0.2">
      <c r="A48" s="8" t="s">
        <v>64</v>
      </c>
      <c r="B48" s="8" t="s">
        <v>133</v>
      </c>
      <c r="C48" s="8" t="s">
        <v>207</v>
      </c>
      <c r="D48" s="8" t="s">
        <v>247</v>
      </c>
      <c r="E48" s="8" t="s">
        <v>132</v>
      </c>
    </row>
    <row r="49" spans="1:4" x14ac:dyDescent="0.2">
      <c r="A49" s="8" t="s">
        <v>65</v>
      </c>
      <c r="B49" s="8" t="s">
        <v>174</v>
      </c>
      <c r="C49" s="8" t="s">
        <v>208</v>
      </c>
      <c r="D49" s="8" t="s">
        <v>248</v>
      </c>
    </row>
    <row r="50" spans="1:4" x14ac:dyDescent="0.2">
      <c r="A50" s="8" t="s">
        <v>297</v>
      </c>
      <c r="B50" s="8" t="s">
        <v>134</v>
      </c>
      <c r="C50" s="8" t="s">
        <v>209</v>
      </c>
      <c r="D50" s="8" t="s">
        <v>298</v>
      </c>
    </row>
    <row r="51" spans="1:4" x14ac:dyDescent="0.2">
      <c r="A51" s="8" t="s">
        <v>68</v>
      </c>
      <c r="B51" s="8" t="s">
        <v>135</v>
      </c>
      <c r="C51" s="8" t="s">
        <v>210</v>
      </c>
      <c r="D51" s="8" t="s">
        <v>249</v>
      </c>
    </row>
    <row r="52" spans="1:4" x14ac:dyDescent="0.2">
      <c r="A52" s="8" t="s">
        <v>69</v>
      </c>
      <c r="B52" s="8" t="s">
        <v>136</v>
      </c>
      <c r="C52" s="8" t="s">
        <v>211</v>
      </c>
      <c r="D52" s="8" t="s">
        <v>250</v>
      </c>
    </row>
    <row r="53" spans="1:4" x14ac:dyDescent="0.2">
      <c r="A53" s="8" t="s">
        <v>72</v>
      </c>
      <c r="B53" s="8" t="s">
        <v>137</v>
      </c>
      <c r="C53" s="8" t="s">
        <v>212</v>
      </c>
      <c r="D53" s="8" t="s">
        <v>251</v>
      </c>
    </row>
    <row r="54" spans="1:4" x14ac:dyDescent="0.2">
      <c r="A54" s="8" t="s">
        <v>64</v>
      </c>
      <c r="B54" s="8" t="s">
        <v>138</v>
      </c>
      <c r="D54" s="2" t="s">
        <v>247</v>
      </c>
    </row>
    <row r="55" spans="1:4" x14ac:dyDescent="0.2">
      <c r="A55" s="2" t="s">
        <v>392</v>
      </c>
      <c r="D55" s="2" t="s">
        <v>393</v>
      </c>
    </row>
    <row r="56" spans="1:4" x14ac:dyDescent="0.2">
      <c r="A56" s="8" t="s">
        <v>394</v>
      </c>
      <c r="B56" s="2" t="s">
        <v>394</v>
      </c>
      <c r="C56" s="2" t="s">
        <v>394</v>
      </c>
      <c r="D56" s="2" t="s">
        <v>394</v>
      </c>
    </row>
    <row r="57" spans="1:4" ht="12.75" x14ac:dyDescent="0.2">
      <c r="A57" s="8" t="s">
        <v>870</v>
      </c>
      <c r="B57" s="82" t="s">
        <v>898</v>
      </c>
      <c r="C57" s="82" t="s">
        <v>870</v>
      </c>
      <c r="D57" s="2" t="s">
        <v>878</v>
      </c>
    </row>
    <row r="58" spans="1:4" ht="12.75" x14ac:dyDescent="0.2">
      <c r="A58" s="8" t="s">
        <v>871</v>
      </c>
      <c r="B58" s="82" t="s">
        <v>899</v>
      </c>
      <c r="C58" s="82" t="s">
        <v>903</v>
      </c>
      <c r="D58" s="2" t="s">
        <v>879</v>
      </c>
    </row>
    <row r="59" spans="1:4" ht="12.75" x14ac:dyDescent="0.2">
      <c r="A59" s="8" t="s">
        <v>573</v>
      </c>
      <c r="B59" s="82" t="s">
        <v>900</v>
      </c>
      <c r="C59" s="82" t="s">
        <v>575</v>
      </c>
      <c r="D59" s="2" t="s">
        <v>696</v>
      </c>
    </row>
    <row r="60" spans="1:4" ht="12.75" x14ac:dyDescent="0.2">
      <c r="A60" s="8" t="s">
        <v>569</v>
      </c>
      <c r="B60" s="82" t="s">
        <v>901</v>
      </c>
      <c r="C60" s="82" t="s">
        <v>571</v>
      </c>
      <c r="D60" s="2" t="s">
        <v>692</v>
      </c>
    </row>
    <row r="61" spans="1:4" ht="12.75" x14ac:dyDescent="0.2">
      <c r="A61" s="8" t="s">
        <v>770</v>
      </c>
      <c r="B61" s="82" t="s">
        <v>837</v>
      </c>
      <c r="C61" s="82" t="s">
        <v>770</v>
      </c>
      <c r="D61" s="2" t="s">
        <v>770</v>
      </c>
    </row>
    <row r="62" spans="1:4" ht="12.75" x14ac:dyDescent="0.2">
      <c r="A62" s="8" t="s">
        <v>872</v>
      </c>
      <c r="B62" s="82" t="s">
        <v>902</v>
      </c>
      <c r="C62" s="82" t="s">
        <v>904</v>
      </c>
      <c r="D62" s="2" t="s">
        <v>881</v>
      </c>
    </row>
    <row r="63" spans="1:4" ht="12.75" x14ac:dyDescent="0.2">
      <c r="A63" s="8" t="s">
        <v>873</v>
      </c>
      <c r="B63" s="82" t="s">
        <v>887</v>
      </c>
      <c r="C63" s="82" t="s">
        <v>893</v>
      </c>
      <c r="D63" s="2" t="s">
        <v>880</v>
      </c>
    </row>
    <row r="64" spans="1:4" ht="12.75" x14ac:dyDescent="0.2">
      <c r="A64" s="8" t="s">
        <v>874</v>
      </c>
      <c r="B64" s="82" t="s">
        <v>888</v>
      </c>
      <c r="C64" s="82" t="s">
        <v>894</v>
      </c>
      <c r="D64" s="2" t="s">
        <v>874</v>
      </c>
    </row>
    <row r="65" spans="1:4" ht="12.75" x14ac:dyDescent="0.2">
      <c r="A65" s="8" t="s">
        <v>875</v>
      </c>
      <c r="B65" s="82" t="s">
        <v>889</v>
      </c>
      <c r="C65" s="82" t="s">
        <v>895</v>
      </c>
      <c r="D65" s="2" t="s">
        <v>885</v>
      </c>
    </row>
    <row r="66" spans="1:4" ht="12.75" x14ac:dyDescent="0.2">
      <c r="A66" s="8" t="s">
        <v>876</v>
      </c>
      <c r="B66" s="82" t="s">
        <v>890</v>
      </c>
      <c r="C66" s="82" t="s">
        <v>896</v>
      </c>
      <c r="D66" s="2" t="s">
        <v>886</v>
      </c>
    </row>
    <row r="67" spans="1:4" ht="12.75" x14ac:dyDescent="0.2">
      <c r="A67" s="8" t="s">
        <v>877</v>
      </c>
      <c r="B67" s="82" t="s">
        <v>891</v>
      </c>
      <c r="C67" s="82" t="s">
        <v>882</v>
      </c>
      <c r="D67" s="2" t="s">
        <v>882</v>
      </c>
    </row>
    <row r="68" spans="1:4" ht="12.75" x14ac:dyDescent="0.2">
      <c r="A68" s="2" t="s">
        <v>884</v>
      </c>
      <c r="B68" s="82" t="s">
        <v>892</v>
      </c>
      <c r="C68" s="82" t="s">
        <v>897</v>
      </c>
      <c r="D68" s="2" t="s">
        <v>883</v>
      </c>
    </row>
  </sheetData>
  <dataConsolidate/>
  <phoneticPr fontId="5" type="noConversion"/>
  <pageMargins left="0.78740157499999996" right="0.78740157499999996" top="0.984251969" bottom="0.984251969" header="0.4921259845" footer="0.4921259845"/>
  <pageSetup paperSize="9" orientation="portrait" horizontalDpi="203" verticalDpi="196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20865" r:id="rId4" name="Button 1">
              <controlPr defaultSize="0" print="0" autoFill="0" autoPict="0" macro="[0]!KarteLesen">
                <anchor moveWithCells="1">
                  <from>
                    <xdr:col>7</xdr:col>
                    <xdr:colOff>647700</xdr:colOff>
                    <xdr:row>0</xdr:row>
                    <xdr:rowOff>0</xdr:rowOff>
                  </from>
                  <to>
                    <xdr:col>8</xdr:col>
                    <xdr:colOff>1057275</xdr:colOff>
                    <xdr:row>1</xdr:row>
                    <xdr:rowOff>66675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Tabelle12">
    <pageSetUpPr fitToPage="1"/>
  </sheetPr>
  <dimension ref="A1:V135"/>
  <sheetViews>
    <sheetView showGridLines="0" topLeftCell="A3" zoomScaleNormal="100" workbookViewId="0">
      <selection activeCell="A3" sqref="A3"/>
    </sheetView>
  </sheetViews>
  <sheetFormatPr baseColWidth="10" defaultColWidth="11.5703125" defaultRowHeight="11.25" x14ac:dyDescent="0.2"/>
  <cols>
    <col min="1" max="1" width="1.5703125" style="2" customWidth="1"/>
    <col min="2" max="2" width="4.140625" style="2" customWidth="1"/>
    <col min="3" max="5" width="9.7109375" style="2" customWidth="1"/>
    <col min="6" max="6" width="7.7109375" style="2" customWidth="1"/>
    <col min="7" max="9" width="13.7109375" style="2" customWidth="1"/>
    <col min="10" max="10" width="4" style="2" customWidth="1"/>
    <col min="11" max="16384" width="11.5703125" style="2"/>
  </cols>
  <sheetData>
    <row r="1" spans="1:10" s="8" customFormat="1" ht="12.75" hidden="1" x14ac:dyDescent="0.2">
      <c r="C1" s="152"/>
      <c r="D1" s="152"/>
      <c r="E1" s="152"/>
      <c r="F1" s="152"/>
      <c r="G1" s="40"/>
      <c r="H1" s="40"/>
    </row>
    <row r="2" spans="1:10" hidden="1" x14ac:dyDescent="0.2">
      <c r="A2" s="1"/>
    </row>
    <row r="3" spans="1:10" ht="25.5" customHeight="1" x14ac:dyDescent="0.25">
      <c r="B3" s="175" t="s">
        <v>291</v>
      </c>
      <c r="C3" s="176"/>
      <c r="D3" s="176"/>
      <c r="E3" s="176"/>
      <c r="F3" s="176"/>
      <c r="G3" s="155"/>
      <c r="H3" s="155"/>
      <c r="I3" s="155"/>
      <c r="J3" s="155"/>
    </row>
    <row r="4" spans="1:10" x14ac:dyDescent="0.2">
      <c r="C4" s="7" t="s">
        <v>172</v>
      </c>
      <c r="D4" s="40" t="str">
        <f>IF('Statistik stat'!D1="","",'Statistik stat'!D1)</f>
        <v/>
      </c>
      <c r="H4" s="1" t="s">
        <v>149</v>
      </c>
      <c r="I4" s="4">
        <f>_Datensatznummer</f>
        <v>0</v>
      </c>
    </row>
    <row r="5" spans="1:10" ht="12.75" customHeight="1" x14ac:dyDescent="0.2">
      <c r="C5" s="1" t="s">
        <v>146</v>
      </c>
      <c r="D5" s="4" t="str">
        <f>IF('Statistik stat'!D5="","",'Statistik stat'!D5)</f>
        <v/>
      </c>
      <c r="H5" s="1" t="s">
        <v>150</v>
      </c>
      <c r="I5" s="179">
        <f>_Kartennummer</f>
        <v>0</v>
      </c>
    </row>
    <row r="6" spans="1:10" ht="12.75" customHeight="1" x14ac:dyDescent="0.2">
      <c r="C6" s="1" t="s">
        <v>140</v>
      </c>
      <c r="D6" s="4" t="str">
        <f>IF('Statistik stat'!D6="","",'Statistik stat'!D6)</f>
        <v/>
      </c>
      <c r="H6" s="1" t="s">
        <v>151</v>
      </c>
      <c r="I6" s="180">
        <f>_MessDatum</f>
        <v>0</v>
      </c>
    </row>
    <row r="7" spans="1:10" ht="12.75" customHeight="1" x14ac:dyDescent="0.2">
      <c r="C7" s="1" t="s">
        <v>147</v>
      </c>
      <c r="D7" s="4" t="str">
        <f>IF('Statistik stat'!D7="","",'Statistik stat'!D7)</f>
        <v/>
      </c>
      <c r="H7" s="1" t="s">
        <v>152</v>
      </c>
      <c r="I7" s="180">
        <f>_MessDatum1</f>
        <v>0</v>
      </c>
    </row>
    <row r="8" spans="1:10" ht="12.75" customHeight="1" x14ac:dyDescent="0.2">
      <c r="C8" s="1" t="s">
        <v>141</v>
      </c>
      <c r="D8" s="4" t="str">
        <f>IF('Statistik stat'!D8="","",'Statistik stat'!D8)</f>
        <v/>
      </c>
      <c r="H8" s="1" t="s">
        <v>142</v>
      </c>
      <c r="I8" s="4">
        <f>_Geraetenummer</f>
        <v>0</v>
      </c>
    </row>
    <row r="9" spans="1:10" ht="12.75" customHeight="1" x14ac:dyDescent="0.2">
      <c r="C9" s="1" t="s">
        <v>148</v>
      </c>
      <c r="D9" s="4" t="str">
        <f>IF('Statistik stat'!D9="","",'Statistik stat'!D9)</f>
        <v/>
      </c>
      <c r="H9" s="1" t="s">
        <v>143</v>
      </c>
      <c r="I9" s="181">
        <f>_PlattenDurchmesser</f>
        <v>0</v>
      </c>
    </row>
    <row r="10" spans="1:10" ht="12.75" customHeight="1" x14ac:dyDescent="0.2">
      <c r="C10" s="1" t="s">
        <v>292</v>
      </c>
      <c r="D10" s="4" t="str">
        <f>IF('Statistik stat'!D10="","",'Statistik stat'!D10)</f>
        <v/>
      </c>
      <c r="H10" s="1" t="s">
        <v>144</v>
      </c>
      <c r="I10" s="182">
        <f>_Hebelarm</f>
        <v>0</v>
      </c>
    </row>
    <row r="11" spans="1:10" ht="12.75" customHeight="1" x14ac:dyDescent="0.2">
      <c r="C11" s="1" t="s">
        <v>145</v>
      </c>
      <c r="D11" s="4" t="str">
        <f>IF('Statistik stat'!D11="","",'Statistik stat'!D11)</f>
        <v/>
      </c>
      <c r="H11" s="1" t="str">
        <f>IF(_Tilt_mm="","","max plate tilt:")</f>
        <v/>
      </c>
      <c r="I11" s="4" t="str">
        <f>IF(_Tilt_mm="","",_Tilt_mm)</f>
        <v/>
      </c>
    </row>
    <row r="12" spans="1:10" ht="11.25" customHeight="1" x14ac:dyDescent="0.2">
      <c r="C12" s="1" t="s">
        <v>153</v>
      </c>
      <c r="D12" s="174" t="s">
        <v>386</v>
      </c>
      <c r="G12" s="173"/>
      <c r="H12" s="200" t="str">
        <f>IF(_cLat="","","Lat.:")</f>
        <v/>
      </c>
      <c r="I12" s="4"/>
    </row>
    <row r="13" spans="1:10" x14ac:dyDescent="0.2">
      <c r="H13" s="1" t="str">
        <f>IF(_cLon="","","Lon.:")</f>
        <v/>
      </c>
      <c r="I13" s="4"/>
    </row>
    <row r="14" spans="1:10" x14ac:dyDescent="0.2">
      <c r="B14" s="155"/>
      <c r="C14" s="155"/>
      <c r="D14" s="155"/>
      <c r="E14" s="155"/>
      <c r="F14" s="1" t="str">
        <f>IF(_cZone="","","UTM:")</f>
        <v/>
      </c>
      <c r="G14" s="1"/>
      <c r="H14" s="1"/>
      <c r="I14" s="4"/>
    </row>
    <row r="15" spans="1:10" ht="33.75" x14ac:dyDescent="0.2">
      <c r="B15" s="177" t="s">
        <v>0</v>
      </c>
      <c r="C15" s="178" t="s">
        <v>154</v>
      </c>
      <c r="D15" s="178" t="s">
        <v>155</v>
      </c>
      <c r="E15" s="178" t="s">
        <v>159</v>
      </c>
    </row>
    <row r="16" spans="1:10" ht="12.75" x14ac:dyDescent="0.2">
      <c r="B16" s="256" t="s">
        <v>156</v>
      </c>
      <c r="C16" s="257"/>
      <c r="D16" s="45"/>
      <c r="E16" s="42"/>
    </row>
    <row r="17" spans="1:5" x14ac:dyDescent="0.2">
      <c r="B17" s="42"/>
      <c r="C17" s="6"/>
      <c r="D17" s="45"/>
      <c r="E17" s="42"/>
    </row>
    <row r="18" spans="1:5" ht="12.75" x14ac:dyDescent="0.2">
      <c r="B18" s="258" t="s">
        <v>157</v>
      </c>
      <c r="C18" s="259"/>
      <c r="D18" s="45"/>
      <c r="E18" s="42"/>
    </row>
    <row r="19" spans="1:5" x14ac:dyDescent="0.2">
      <c r="B19" s="42"/>
      <c r="C19" s="6"/>
      <c r="D19" s="45"/>
      <c r="E19" s="42"/>
    </row>
    <row r="20" spans="1:5" ht="12.75" x14ac:dyDescent="0.2">
      <c r="B20" s="258" t="s">
        <v>158</v>
      </c>
      <c r="C20" s="259"/>
      <c r="D20" s="45"/>
      <c r="E20" s="42"/>
    </row>
    <row r="21" spans="1:5" x14ac:dyDescent="0.2">
      <c r="B21" s="42"/>
      <c r="C21" s="6"/>
      <c r="D21" s="45"/>
      <c r="E21" s="42"/>
    </row>
    <row r="22" spans="1:5" x14ac:dyDescent="0.2">
      <c r="B22" s="44" t="str">
        <f>IF(_MessTab3="","","2.Entlastung")</f>
        <v/>
      </c>
      <c r="C22" s="6"/>
      <c r="D22" s="45"/>
      <c r="E22" s="42"/>
    </row>
    <row r="23" spans="1:5" x14ac:dyDescent="0.2">
      <c r="B23" s="42"/>
      <c r="C23" s="6"/>
      <c r="D23" s="45"/>
      <c r="E23" s="42"/>
    </row>
    <row r="24" spans="1:5" x14ac:dyDescent="0.2">
      <c r="B24" s="44" t="str">
        <f>IF(_MessTab4="","","Drittbelastung")</f>
        <v/>
      </c>
      <c r="C24" s="6"/>
      <c r="D24" s="45"/>
      <c r="E24" s="42"/>
    </row>
    <row r="25" spans="1:5" x14ac:dyDescent="0.2">
      <c r="B25" s="42"/>
      <c r="C25" s="46"/>
      <c r="D25" s="45"/>
      <c r="E25" s="42"/>
    </row>
    <row r="26" spans="1:5" x14ac:dyDescent="0.2">
      <c r="A26" s="3"/>
      <c r="B26" s="3"/>
    </row>
    <row r="27" spans="1:5" x14ac:dyDescent="0.2">
      <c r="A27" s="3"/>
      <c r="B27" s="3"/>
    </row>
    <row r="28" spans="1:5" x14ac:dyDescent="0.2">
      <c r="A28" s="3"/>
      <c r="B28" s="3"/>
    </row>
    <row r="29" spans="1:5" x14ac:dyDescent="0.2">
      <c r="A29" s="3"/>
      <c r="B29" s="3"/>
    </row>
    <row r="30" spans="1:5" x14ac:dyDescent="0.2">
      <c r="A30" s="3"/>
      <c r="B30" s="3"/>
    </row>
    <row r="31" spans="1:5" x14ac:dyDescent="0.2">
      <c r="A31" s="3"/>
      <c r="B31" s="3"/>
    </row>
    <row r="32" spans="1:5" x14ac:dyDescent="0.2">
      <c r="A32" s="3"/>
      <c r="B32" s="3"/>
    </row>
    <row r="33" spans="1:9" x14ac:dyDescent="0.2">
      <c r="A33" s="3"/>
      <c r="B33" s="3"/>
    </row>
    <row r="34" spans="1:9" x14ac:dyDescent="0.2">
      <c r="A34" s="3"/>
      <c r="B34" s="3"/>
    </row>
    <row r="35" spans="1:9" x14ac:dyDescent="0.2">
      <c r="A35" s="3"/>
      <c r="B35" s="3"/>
    </row>
    <row r="36" spans="1:9" x14ac:dyDescent="0.2">
      <c r="A36" s="3"/>
      <c r="B36" s="3"/>
    </row>
    <row r="37" spans="1:9" ht="12" thickBot="1" x14ac:dyDescent="0.25">
      <c r="A37" s="3"/>
      <c r="B37" s="3"/>
    </row>
    <row r="38" spans="1:9" ht="12.75" x14ac:dyDescent="0.2">
      <c r="A38" s="3"/>
      <c r="B38" s="3"/>
      <c r="G38" s="262" t="s">
        <v>160</v>
      </c>
      <c r="H38" s="263"/>
      <c r="I38" s="264"/>
    </row>
    <row r="39" spans="1:9" x14ac:dyDescent="0.2">
      <c r="A39" s="3"/>
      <c r="B39" s="3"/>
      <c r="G39" s="77"/>
      <c r="H39" s="78"/>
      <c r="I39" s="71"/>
    </row>
    <row r="40" spans="1:9" ht="14.25" x14ac:dyDescent="0.25">
      <c r="A40" s="3"/>
      <c r="B40" s="3"/>
      <c r="G40" s="265" t="s">
        <v>80</v>
      </c>
      <c r="H40" s="266"/>
      <c r="I40" s="80">
        <f>Q78</f>
        <v>0</v>
      </c>
    </row>
    <row r="41" spans="1:9" ht="14.25" x14ac:dyDescent="0.25">
      <c r="A41" s="3"/>
      <c r="B41" s="3"/>
      <c r="G41" s="265" t="s">
        <v>81</v>
      </c>
      <c r="H41" s="266"/>
      <c r="I41" s="80">
        <f>Q80</f>
        <v>0</v>
      </c>
    </row>
    <row r="42" spans="1:9" ht="14.25" x14ac:dyDescent="0.25">
      <c r="A42" s="3"/>
      <c r="B42" s="3"/>
      <c r="G42" s="265" t="s">
        <v>82</v>
      </c>
      <c r="H42" s="266"/>
      <c r="I42" s="76" t="str">
        <f>IF(I40=0,"",I41/I40)</f>
        <v/>
      </c>
    </row>
    <row r="43" spans="1:9" x14ac:dyDescent="0.2">
      <c r="A43" s="3"/>
      <c r="B43" s="3"/>
      <c r="G43" s="79"/>
      <c r="H43" s="78"/>
      <c r="I43" s="73" t="str">
        <f>IF(Q82&lt;&gt;"",Q82,"")</f>
        <v/>
      </c>
    </row>
    <row r="44" spans="1:9" x14ac:dyDescent="0.2">
      <c r="A44" s="3"/>
      <c r="B44" s="3"/>
      <c r="G44" s="267" t="s">
        <v>161</v>
      </c>
      <c r="H44" s="268"/>
      <c r="I44" s="72">
        <f>_Stepwidth/10000</f>
        <v>0</v>
      </c>
    </row>
    <row r="45" spans="1:9" x14ac:dyDescent="0.2">
      <c r="A45" s="3"/>
      <c r="B45" s="3"/>
      <c r="G45" s="269" t="s">
        <v>78</v>
      </c>
      <c r="H45" s="270"/>
      <c r="I45" s="74" t="str">
        <f>CONCATENATE(TEXT(T78,"0")," (",S78,"-",R78,")")</f>
        <v>0 (-)</v>
      </c>
    </row>
    <row r="46" spans="1:9" ht="12" thickBot="1" x14ac:dyDescent="0.25">
      <c r="A46" s="3"/>
      <c r="B46" s="3"/>
      <c r="G46" s="260" t="s">
        <v>79</v>
      </c>
      <c r="H46" s="261"/>
      <c r="I46" s="75" t="str">
        <f>CONCATENATE(TEXT(T80,"0")," (",S80,"-",R80,")")</f>
        <v>0 (-)</v>
      </c>
    </row>
    <row r="47" spans="1:9" x14ac:dyDescent="0.2">
      <c r="A47" s="3"/>
      <c r="B47" s="3"/>
    </row>
    <row r="49" spans="1:2" ht="14.25" customHeight="1" x14ac:dyDescent="0.2"/>
    <row r="53" spans="1:2" ht="12.75" customHeight="1" x14ac:dyDescent="0.2"/>
    <row r="54" spans="1:2" ht="12.75" customHeight="1" x14ac:dyDescent="0.2"/>
    <row r="55" spans="1:2" ht="12.75" customHeight="1" x14ac:dyDescent="0.2"/>
    <row r="56" spans="1:2" ht="13.5" customHeight="1" x14ac:dyDescent="0.2"/>
    <row r="57" spans="1:2" x14ac:dyDescent="0.2">
      <c r="A57" s="3"/>
      <c r="B57" s="3"/>
    </row>
    <row r="58" spans="1:2" x14ac:dyDescent="0.2">
      <c r="A58" s="3"/>
      <c r="B58" s="3"/>
    </row>
    <row r="59" spans="1:2" x14ac:dyDescent="0.2">
      <c r="A59" s="3"/>
      <c r="B59" s="3"/>
    </row>
    <row r="60" spans="1:2" x14ac:dyDescent="0.2">
      <c r="A60" s="3"/>
      <c r="B60" s="3"/>
    </row>
    <row r="61" spans="1:2" x14ac:dyDescent="0.2">
      <c r="A61" s="3"/>
      <c r="B61" s="3"/>
    </row>
    <row r="62" spans="1:2" x14ac:dyDescent="0.2">
      <c r="A62" s="3"/>
      <c r="B62" s="3"/>
    </row>
    <row r="63" spans="1:2" x14ac:dyDescent="0.2">
      <c r="A63" s="3"/>
      <c r="B63" s="3"/>
    </row>
    <row r="64" spans="1:2" x14ac:dyDescent="0.2">
      <c r="A64" s="3"/>
      <c r="B64" s="3"/>
    </row>
    <row r="65" spans="1:22" x14ac:dyDescent="0.2">
      <c r="A65" s="3"/>
      <c r="B65" s="3"/>
    </row>
    <row r="66" spans="1:22" x14ac:dyDescent="0.2">
      <c r="A66" s="3"/>
      <c r="B66" s="3"/>
    </row>
    <row r="67" spans="1:22" x14ac:dyDescent="0.2">
      <c r="A67" s="3"/>
      <c r="B67" s="3"/>
    </row>
    <row r="68" spans="1:22" x14ac:dyDescent="0.2">
      <c r="A68" s="3"/>
      <c r="B68" s="3"/>
    </row>
    <row r="69" spans="1:22" x14ac:dyDescent="0.2">
      <c r="A69" s="3"/>
      <c r="B69" s="3"/>
    </row>
    <row r="70" spans="1:22" x14ac:dyDescent="0.2">
      <c r="C70" s="3"/>
      <c r="D70" s="3"/>
    </row>
    <row r="71" spans="1:22" x14ac:dyDescent="0.2">
      <c r="C71" s="3"/>
      <c r="D71" s="3"/>
    </row>
    <row r="72" spans="1:22" x14ac:dyDescent="0.2">
      <c r="C72" s="3"/>
      <c r="D72" s="3"/>
    </row>
    <row r="73" spans="1:22" x14ac:dyDescent="0.2">
      <c r="C73" s="3"/>
      <c r="D73" s="3"/>
    </row>
    <row r="76" spans="1:22" x14ac:dyDescent="0.2">
      <c r="L76" s="2" t="s">
        <v>7</v>
      </c>
      <c r="N76" s="3"/>
    </row>
    <row r="77" spans="1:22" x14ac:dyDescent="0.2">
      <c r="L77" s="1" t="s">
        <v>8</v>
      </c>
      <c r="M77" s="1" t="s">
        <v>9</v>
      </c>
      <c r="N77" s="1" t="s">
        <v>10</v>
      </c>
      <c r="O77" s="1" t="s">
        <v>11</v>
      </c>
      <c r="P77" s="70" t="s">
        <v>12</v>
      </c>
      <c r="Q77" s="1" t="s">
        <v>13</v>
      </c>
      <c r="R77" s="1" t="s">
        <v>75</v>
      </c>
      <c r="S77" s="1" t="s">
        <v>76</v>
      </c>
      <c r="T77" s="1" t="s">
        <v>77</v>
      </c>
      <c r="U77" s="1"/>
      <c r="V77" s="1"/>
    </row>
    <row r="78" spans="1:22" x14ac:dyDescent="0.2">
      <c r="N78" s="3"/>
    </row>
    <row r="79" spans="1:22" x14ac:dyDescent="0.2">
      <c r="N79" s="3"/>
    </row>
    <row r="83" spans="12:17" x14ac:dyDescent="0.2">
      <c r="L83" s="2" t="s">
        <v>385</v>
      </c>
    </row>
    <row r="84" spans="12:17" x14ac:dyDescent="0.2">
      <c r="L84" s="2" t="s">
        <v>384</v>
      </c>
    </row>
    <row r="85" spans="12:17" x14ac:dyDescent="0.2">
      <c r="L85" s="2" t="s">
        <v>143</v>
      </c>
      <c r="M85" s="1"/>
    </row>
    <row r="86" spans="12:17" x14ac:dyDescent="0.2">
      <c r="L86" s="2" t="s">
        <v>144</v>
      </c>
      <c r="M86" s="51"/>
      <c r="O86" s="52"/>
      <c r="P86" s="53"/>
      <c r="Q86" s="54"/>
    </row>
    <row r="87" spans="12:17" x14ac:dyDescent="0.2">
      <c r="L87" s="2" t="s">
        <v>3</v>
      </c>
      <c r="M87" s="55"/>
    </row>
    <row r="88" spans="12:17" x14ac:dyDescent="0.2">
      <c r="L88" s="2" t="s">
        <v>162</v>
      </c>
      <c r="M88" s="55"/>
    </row>
    <row r="89" spans="12:17" x14ac:dyDescent="0.2">
      <c r="L89" s="2" t="s">
        <v>163</v>
      </c>
      <c r="M89" s="1"/>
    </row>
    <row r="90" spans="12:17" x14ac:dyDescent="0.2">
      <c r="L90" s="2" t="s">
        <v>164</v>
      </c>
      <c r="M90" s="1"/>
    </row>
    <row r="91" spans="12:17" x14ac:dyDescent="0.2">
      <c r="L91" s="2" t="s">
        <v>165</v>
      </c>
      <c r="M91" s="41"/>
    </row>
    <row r="92" spans="12:17" x14ac:dyDescent="0.2">
      <c r="L92" s="2" t="s">
        <v>161</v>
      </c>
      <c r="M92" s="41"/>
    </row>
    <row r="93" spans="12:17" x14ac:dyDescent="0.2">
      <c r="L93" s="2" t="s">
        <v>387</v>
      </c>
      <c r="M93" s="41"/>
    </row>
    <row r="94" spans="12:17" x14ac:dyDescent="0.2">
      <c r="L94" s="1" t="s">
        <v>166</v>
      </c>
    </row>
    <row r="95" spans="12:17" ht="10.15" customHeight="1" x14ac:dyDescent="0.2">
      <c r="L95" s="1" t="s">
        <v>19</v>
      </c>
      <c r="M95" s="1" t="s">
        <v>20</v>
      </c>
    </row>
    <row r="96" spans="12:17" x14ac:dyDescent="0.2">
      <c r="L96" s="2">
        <v>45</v>
      </c>
      <c r="M96" s="2">
        <v>2.2000000000000002</v>
      </c>
    </row>
    <row r="97" spans="12:22" x14ac:dyDescent="0.2">
      <c r="L97" s="2">
        <v>80</v>
      </c>
      <c r="M97" s="2">
        <v>2.2999999999999998</v>
      </c>
    </row>
    <row r="98" spans="12:22" x14ac:dyDescent="0.2">
      <c r="L98" s="2">
        <v>100</v>
      </c>
      <c r="M98" s="2">
        <v>2.5</v>
      </c>
    </row>
    <row r="99" spans="12:22" x14ac:dyDescent="0.2">
      <c r="L99" s="2">
        <v>120</v>
      </c>
      <c r="M99" s="2">
        <v>2.6</v>
      </c>
    </row>
    <row r="100" spans="12:22" x14ac:dyDescent="0.2">
      <c r="L100" s="2">
        <v>150</v>
      </c>
    </row>
    <row r="101" spans="12:22" x14ac:dyDescent="0.2">
      <c r="L101" s="2">
        <v>180</v>
      </c>
    </row>
    <row r="103" spans="12:22" x14ac:dyDescent="0.2">
      <c r="L103" s="2" t="s">
        <v>170</v>
      </c>
    </row>
    <row r="104" spans="12:22" x14ac:dyDescent="0.2">
      <c r="L104" s="2" t="s">
        <v>21</v>
      </c>
      <c r="N104" s="2" t="s">
        <v>167</v>
      </c>
      <c r="P104" s="2" t="s">
        <v>168</v>
      </c>
      <c r="R104" s="2" t="s">
        <v>169</v>
      </c>
      <c r="T104" s="2" t="s">
        <v>168</v>
      </c>
      <c r="V104" s="2" t="s">
        <v>171</v>
      </c>
    </row>
    <row r="105" spans="12:22" x14ac:dyDescent="0.2">
      <c r="L105" s="2">
        <v>0</v>
      </c>
      <c r="M105" s="2">
        <f t="shared" ref="M105:M135" si="0">IF(L105&lt;=$P$78,L105,$P$78)</f>
        <v>0</v>
      </c>
      <c r="N105" s="2">
        <f t="shared" ref="N105:N135" si="1">$L$78+$M$78*M105+$N$78*M105*M105</f>
        <v>0</v>
      </c>
      <c r="O105" s="2">
        <f t="shared" ref="O105:O135" si="2">IF(L105&lt;=$P$79,L105,$P$79)</f>
        <v>0</v>
      </c>
      <c r="P105" s="2">
        <f t="shared" ref="P105:P135" si="3">$L$79+$M$79*O105+$N$79*O105*O105</f>
        <v>0</v>
      </c>
      <c r="Q105" s="2">
        <f t="shared" ref="Q105:Q135" si="4">IF(L105&lt;=$P$80,L105,$P$80)</f>
        <v>0</v>
      </c>
      <c r="R105" s="2">
        <f t="shared" ref="R105:R135" si="5">$L$80+$M$80*Q105+$N$80*Q105*Q105</f>
        <v>0</v>
      </c>
      <c r="S105" s="2">
        <f t="shared" ref="S105:S135" si="6">IF(L105&lt;=$P$93,L105,$P$81)</f>
        <v>0</v>
      </c>
      <c r="T105" s="2">
        <f t="shared" ref="T105:T135" si="7">$L$81+$M$81*S105+$N$81*S105*S105</f>
        <v>0</v>
      </c>
      <c r="U105" s="2">
        <f t="shared" ref="U105:U135" si="8">IF(L105&lt;=$P$82,L105,$P$82)</f>
        <v>0</v>
      </c>
      <c r="V105" s="2">
        <f t="shared" ref="V105:V135" si="9">$L$82+$M$82*U105+$N$82*U105*U105</f>
        <v>0</v>
      </c>
    </row>
    <row r="106" spans="12:22" x14ac:dyDescent="0.2">
      <c r="L106" s="2">
        <v>0.02</v>
      </c>
      <c r="M106" s="2">
        <f t="shared" si="0"/>
        <v>0</v>
      </c>
      <c r="N106" s="2">
        <f t="shared" si="1"/>
        <v>0</v>
      </c>
      <c r="O106" s="2">
        <f t="shared" si="2"/>
        <v>0</v>
      </c>
      <c r="P106" s="2">
        <f t="shared" si="3"/>
        <v>0</v>
      </c>
      <c r="Q106" s="2">
        <f t="shared" si="4"/>
        <v>0</v>
      </c>
      <c r="R106" s="2">
        <f t="shared" si="5"/>
        <v>0</v>
      </c>
      <c r="S106" s="2">
        <f t="shared" si="6"/>
        <v>0</v>
      </c>
      <c r="T106" s="2">
        <f t="shared" si="7"/>
        <v>0</v>
      </c>
      <c r="U106" s="2">
        <f t="shared" si="8"/>
        <v>0</v>
      </c>
      <c r="V106" s="2">
        <f t="shared" si="9"/>
        <v>0</v>
      </c>
    </row>
    <row r="107" spans="12:22" x14ac:dyDescent="0.2">
      <c r="L107" s="2">
        <v>0.04</v>
      </c>
      <c r="M107" s="2">
        <f t="shared" si="0"/>
        <v>0</v>
      </c>
      <c r="N107" s="2">
        <f t="shared" si="1"/>
        <v>0</v>
      </c>
      <c r="O107" s="2">
        <f t="shared" si="2"/>
        <v>0</v>
      </c>
      <c r="P107" s="2">
        <f t="shared" si="3"/>
        <v>0</v>
      </c>
      <c r="Q107" s="2">
        <f t="shared" si="4"/>
        <v>0</v>
      </c>
      <c r="R107" s="2">
        <f t="shared" si="5"/>
        <v>0</v>
      </c>
      <c r="S107" s="2">
        <f t="shared" si="6"/>
        <v>0</v>
      </c>
      <c r="T107" s="2">
        <f t="shared" si="7"/>
        <v>0</v>
      </c>
      <c r="U107" s="2">
        <f t="shared" si="8"/>
        <v>0</v>
      </c>
      <c r="V107" s="2">
        <f t="shared" si="9"/>
        <v>0</v>
      </c>
    </row>
    <row r="108" spans="12:22" x14ac:dyDescent="0.2">
      <c r="L108" s="2">
        <v>0.06</v>
      </c>
      <c r="M108" s="2">
        <f t="shared" si="0"/>
        <v>0</v>
      </c>
      <c r="N108" s="2">
        <f t="shared" si="1"/>
        <v>0</v>
      </c>
      <c r="O108" s="2">
        <f t="shared" si="2"/>
        <v>0</v>
      </c>
      <c r="P108" s="2">
        <f t="shared" si="3"/>
        <v>0</v>
      </c>
      <c r="Q108" s="2">
        <f t="shared" si="4"/>
        <v>0</v>
      </c>
      <c r="R108" s="2">
        <f t="shared" si="5"/>
        <v>0</v>
      </c>
      <c r="S108" s="2">
        <f t="shared" si="6"/>
        <v>0</v>
      </c>
      <c r="T108" s="2">
        <f t="shared" si="7"/>
        <v>0</v>
      </c>
      <c r="U108" s="2">
        <f t="shared" si="8"/>
        <v>0</v>
      </c>
      <c r="V108" s="2">
        <f t="shared" si="9"/>
        <v>0</v>
      </c>
    </row>
    <row r="109" spans="12:22" x14ac:dyDescent="0.2">
      <c r="L109" s="2">
        <v>0.08</v>
      </c>
      <c r="M109" s="2">
        <f t="shared" si="0"/>
        <v>0</v>
      </c>
      <c r="N109" s="2">
        <f t="shared" si="1"/>
        <v>0</v>
      </c>
      <c r="O109" s="2">
        <f t="shared" si="2"/>
        <v>0</v>
      </c>
      <c r="P109" s="2">
        <f t="shared" si="3"/>
        <v>0</v>
      </c>
      <c r="Q109" s="2">
        <f t="shared" si="4"/>
        <v>0</v>
      </c>
      <c r="R109" s="2">
        <f t="shared" si="5"/>
        <v>0</v>
      </c>
      <c r="S109" s="2">
        <f t="shared" si="6"/>
        <v>0</v>
      </c>
      <c r="T109" s="2">
        <f t="shared" si="7"/>
        <v>0</v>
      </c>
      <c r="U109" s="2">
        <f t="shared" si="8"/>
        <v>0</v>
      </c>
      <c r="V109" s="2">
        <f t="shared" si="9"/>
        <v>0</v>
      </c>
    </row>
    <row r="110" spans="12:22" x14ac:dyDescent="0.2">
      <c r="L110" s="2">
        <v>0.1</v>
      </c>
      <c r="M110" s="2">
        <f t="shared" si="0"/>
        <v>0</v>
      </c>
      <c r="N110" s="2">
        <f t="shared" si="1"/>
        <v>0</v>
      </c>
      <c r="O110" s="2">
        <f t="shared" si="2"/>
        <v>0</v>
      </c>
      <c r="P110" s="2">
        <f t="shared" si="3"/>
        <v>0</v>
      </c>
      <c r="Q110" s="2">
        <f t="shared" si="4"/>
        <v>0</v>
      </c>
      <c r="R110" s="2">
        <f t="shared" si="5"/>
        <v>0</v>
      </c>
      <c r="S110" s="2">
        <f t="shared" si="6"/>
        <v>0</v>
      </c>
      <c r="T110" s="2">
        <f t="shared" si="7"/>
        <v>0</v>
      </c>
      <c r="U110" s="2">
        <f t="shared" si="8"/>
        <v>0</v>
      </c>
      <c r="V110" s="2">
        <f t="shared" si="9"/>
        <v>0</v>
      </c>
    </row>
    <row r="111" spans="12:22" x14ac:dyDescent="0.2">
      <c r="L111" s="2">
        <v>0.12</v>
      </c>
      <c r="M111" s="2">
        <f t="shared" si="0"/>
        <v>0</v>
      </c>
      <c r="N111" s="2">
        <f t="shared" si="1"/>
        <v>0</v>
      </c>
      <c r="O111" s="2">
        <f t="shared" si="2"/>
        <v>0</v>
      </c>
      <c r="P111" s="2">
        <f t="shared" si="3"/>
        <v>0</v>
      </c>
      <c r="Q111" s="2">
        <f t="shared" si="4"/>
        <v>0</v>
      </c>
      <c r="R111" s="2">
        <f t="shared" si="5"/>
        <v>0</v>
      </c>
      <c r="S111" s="2">
        <f t="shared" si="6"/>
        <v>0</v>
      </c>
      <c r="T111" s="2">
        <f t="shared" si="7"/>
        <v>0</v>
      </c>
      <c r="U111" s="2">
        <f t="shared" si="8"/>
        <v>0</v>
      </c>
      <c r="V111" s="2">
        <f t="shared" si="9"/>
        <v>0</v>
      </c>
    </row>
    <row r="112" spans="12:22" x14ac:dyDescent="0.2">
      <c r="L112" s="2">
        <v>0.14000000000000001</v>
      </c>
      <c r="M112" s="2">
        <f t="shared" si="0"/>
        <v>0</v>
      </c>
      <c r="N112" s="2">
        <f t="shared" si="1"/>
        <v>0</v>
      </c>
      <c r="O112" s="2">
        <f t="shared" si="2"/>
        <v>0</v>
      </c>
      <c r="P112" s="2">
        <f t="shared" si="3"/>
        <v>0</v>
      </c>
      <c r="Q112" s="2">
        <f t="shared" si="4"/>
        <v>0</v>
      </c>
      <c r="R112" s="2">
        <f t="shared" si="5"/>
        <v>0</v>
      </c>
      <c r="S112" s="2">
        <f t="shared" si="6"/>
        <v>0</v>
      </c>
      <c r="T112" s="2">
        <f t="shared" si="7"/>
        <v>0</v>
      </c>
      <c r="U112" s="2">
        <f t="shared" si="8"/>
        <v>0</v>
      </c>
      <c r="V112" s="2">
        <f t="shared" si="9"/>
        <v>0</v>
      </c>
    </row>
    <row r="113" spans="12:22" x14ac:dyDescent="0.2">
      <c r="L113" s="2">
        <v>0.16</v>
      </c>
      <c r="M113" s="2">
        <f t="shared" si="0"/>
        <v>0</v>
      </c>
      <c r="N113" s="2">
        <f t="shared" si="1"/>
        <v>0</v>
      </c>
      <c r="O113" s="2">
        <f t="shared" si="2"/>
        <v>0</v>
      </c>
      <c r="P113" s="2">
        <f t="shared" si="3"/>
        <v>0</v>
      </c>
      <c r="Q113" s="2">
        <f t="shared" si="4"/>
        <v>0</v>
      </c>
      <c r="R113" s="2">
        <f t="shared" si="5"/>
        <v>0</v>
      </c>
      <c r="S113" s="2">
        <f t="shared" si="6"/>
        <v>0</v>
      </c>
      <c r="T113" s="2">
        <f t="shared" si="7"/>
        <v>0</v>
      </c>
      <c r="U113" s="2">
        <f t="shared" si="8"/>
        <v>0</v>
      </c>
      <c r="V113" s="2">
        <f t="shared" si="9"/>
        <v>0</v>
      </c>
    </row>
    <row r="114" spans="12:22" x14ac:dyDescent="0.2">
      <c r="L114" s="2">
        <v>0.18</v>
      </c>
      <c r="M114" s="2">
        <f t="shared" si="0"/>
        <v>0</v>
      </c>
      <c r="N114" s="2">
        <f t="shared" si="1"/>
        <v>0</v>
      </c>
      <c r="O114" s="2">
        <f t="shared" si="2"/>
        <v>0</v>
      </c>
      <c r="P114" s="2">
        <f t="shared" si="3"/>
        <v>0</v>
      </c>
      <c r="Q114" s="2">
        <f t="shared" si="4"/>
        <v>0</v>
      </c>
      <c r="R114" s="2">
        <f t="shared" si="5"/>
        <v>0</v>
      </c>
      <c r="S114" s="2">
        <f t="shared" si="6"/>
        <v>0</v>
      </c>
      <c r="T114" s="2">
        <f t="shared" si="7"/>
        <v>0</v>
      </c>
      <c r="U114" s="2">
        <f t="shared" si="8"/>
        <v>0</v>
      </c>
      <c r="V114" s="2">
        <f t="shared" si="9"/>
        <v>0</v>
      </c>
    </row>
    <row r="115" spans="12:22" x14ac:dyDescent="0.2">
      <c r="L115" s="2">
        <v>0.2</v>
      </c>
      <c r="M115" s="2">
        <f t="shared" si="0"/>
        <v>0</v>
      </c>
      <c r="N115" s="2">
        <f t="shared" si="1"/>
        <v>0</v>
      </c>
      <c r="O115" s="2">
        <f t="shared" si="2"/>
        <v>0</v>
      </c>
      <c r="P115" s="2">
        <f t="shared" si="3"/>
        <v>0</v>
      </c>
      <c r="Q115" s="2">
        <f t="shared" si="4"/>
        <v>0</v>
      </c>
      <c r="R115" s="2">
        <f t="shared" si="5"/>
        <v>0</v>
      </c>
      <c r="S115" s="2">
        <f t="shared" si="6"/>
        <v>0</v>
      </c>
      <c r="T115" s="2">
        <f t="shared" si="7"/>
        <v>0</v>
      </c>
      <c r="U115" s="2">
        <f t="shared" si="8"/>
        <v>0</v>
      </c>
      <c r="V115" s="2">
        <f t="shared" si="9"/>
        <v>0</v>
      </c>
    </row>
    <row r="116" spans="12:22" x14ac:dyDescent="0.2">
      <c r="L116" s="2">
        <v>0.22</v>
      </c>
      <c r="M116" s="2">
        <f t="shared" si="0"/>
        <v>0</v>
      </c>
      <c r="N116" s="2">
        <f t="shared" si="1"/>
        <v>0</v>
      </c>
      <c r="O116" s="2">
        <f t="shared" si="2"/>
        <v>0</v>
      </c>
      <c r="P116" s="2">
        <f t="shared" si="3"/>
        <v>0</v>
      </c>
      <c r="Q116" s="2">
        <f t="shared" si="4"/>
        <v>0</v>
      </c>
      <c r="R116" s="2">
        <f t="shared" si="5"/>
        <v>0</v>
      </c>
      <c r="S116" s="2">
        <f t="shared" si="6"/>
        <v>0</v>
      </c>
      <c r="T116" s="2">
        <f t="shared" si="7"/>
        <v>0</v>
      </c>
      <c r="U116" s="2">
        <f t="shared" si="8"/>
        <v>0</v>
      </c>
      <c r="V116" s="2">
        <f t="shared" si="9"/>
        <v>0</v>
      </c>
    </row>
    <row r="117" spans="12:22" x14ac:dyDescent="0.2">
      <c r="L117" s="2">
        <v>0.24</v>
      </c>
      <c r="M117" s="2">
        <f t="shared" si="0"/>
        <v>0</v>
      </c>
      <c r="N117" s="2">
        <f t="shared" si="1"/>
        <v>0</v>
      </c>
      <c r="O117" s="2">
        <f t="shared" si="2"/>
        <v>0</v>
      </c>
      <c r="P117" s="2">
        <f t="shared" si="3"/>
        <v>0</v>
      </c>
      <c r="Q117" s="2">
        <f t="shared" si="4"/>
        <v>0</v>
      </c>
      <c r="R117" s="2">
        <f t="shared" si="5"/>
        <v>0</v>
      </c>
      <c r="S117" s="2">
        <f t="shared" si="6"/>
        <v>0</v>
      </c>
      <c r="T117" s="2">
        <f t="shared" si="7"/>
        <v>0</v>
      </c>
      <c r="U117" s="2">
        <f t="shared" si="8"/>
        <v>0</v>
      </c>
      <c r="V117" s="2">
        <f t="shared" si="9"/>
        <v>0</v>
      </c>
    </row>
    <row r="118" spans="12:22" x14ac:dyDescent="0.2">
      <c r="L118" s="2">
        <v>0.26</v>
      </c>
      <c r="M118" s="2">
        <f t="shared" si="0"/>
        <v>0</v>
      </c>
      <c r="N118" s="2">
        <f t="shared" si="1"/>
        <v>0</v>
      </c>
      <c r="O118" s="2">
        <f t="shared" si="2"/>
        <v>0</v>
      </c>
      <c r="P118" s="2">
        <f t="shared" si="3"/>
        <v>0</v>
      </c>
      <c r="Q118" s="2">
        <f t="shared" si="4"/>
        <v>0</v>
      </c>
      <c r="R118" s="2">
        <f t="shared" si="5"/>
        <v>0</v>
      </c>
      <c r="S118" s="2">
        <f t="shared" si="6"/>
        <v>0</v>
      </c>
      <c r="T118" s="2">
        <f t="shared" si="7"/>
        <v>0</v>
      </c>
      <c r="U118" s="2">
        <f t="shared" si="8"/>
        <v>0</v>
      </c>
      <c r="V118" s="2">
        <f t="shared" si="9"/>
        <v>0</v>
      </c>
    </row>
    <row r="119" spans="12:22" x14ac:dyDescent="0.2">
      <c r="L119" s="2">
        <v>0.28000000000000003</v>
      </c>
      <c r="M119" s="2">
        <f t="shared" si="0"/>
        <v>0</v>
      </c>
      <c r="N119" s="2">
        <f t="shared" si="1"/>
        <v>0</v>
      </c>
      <c r="O119" s="2">
        <f t="shared" si="2"/>
        <v>0</v>
      </c>
      <c r="P119" s="2">
        <f t="shared" si="3"/>
        <v>0</v>
      </c>
      <c r="Q119" s="2">
        <f t="shared" si="4"/>
        <v>0</v>
      </c>
      <c r="R119" s="2">
        <f t="shared" si="5"/>
        <v>0</v>
      </c>
      <c r="S119" s="2">
        <f t="shared" si="6"/>
        <v>0</v>
      </c>
      <c r="T119" s="2">
        <f t="shared" si="7"/>
        <v>0</v>
      </c>
      <c r="U119" s="2">
        <f t="shared" si="8"/>
        <v>0</v>
      </c>
      <c r="V119" s="2">
        <f t="shared" si="9"/>
        <v>0</v>
      </c>
    </row>
    <row r="120" spans="12:22" x14ac:dyDescent="0.2">
      <c r="L120" s="2">
        <v>0.3</v>
      </c>
      <c r="M120" s="2">
        <f t="shared" si="0"/>
        <v>0</v>
      </c>
      <c r="N120" s="2">
        <f t="shared" si="1"/>
        <v>0</v>
      </c>
      <c r="O120" s="2">
        <f t="shared" si="2"/>
        <v>0</v>
      </c>
      <c r="P120" s="2">
        <f t="shared" si="3"/>
        <v>0</v>
      </c>
      <c r="Q120" s="2">
        <f t="shared" si="4"/>
        <v>0</v>
      </c>
      <c r="R120" s="2">
        <f t="shared" si="5"/>
        <v>0</v>
      </c>
      <c r="S120" s="2">
        <f t="shared" si="6"/>
        <v>0</v>
      </c>
      <c r="T120" s="2">
        <f t="shared" si="7"/>
        <v>0</v>
      </c>
      <c r="U120" s="2">
        <f t="shared" si="8"/>
        <v>0</v>
      </c>
      <c r="V120" s="2">
        <f t="shared" si="9"/>
        <v>0</v>
      </c>
    </row>
    <row r="121" spans="12:22" x14ac:dyDescent="0.2">
      <c r="L121" s="2">
        <v>0.32</v>
      </c>
      <c r="M121" s="2">
        <f t="shared" si="0"/>
        <v>0</v>
      </c>
      <c r="N121" s="2">
        <f t="shared" si="1"/>
        <v>0</v>
      </c>
      <c r="O121" s="2">
        <f t="shared" si="2"/>
        <v>0</v>
      </c>
      <c r="P121" s="2">
        <f t="shared" si="3"/>
        <v>0</v>
      </c>
      <c r="Q121" s="2">
        <f t="shared" si="4"/>
        <v>0</v>
      </c>
      <c r="R121" s="2">
        <f t="shared" si="5"/>
        <v>0</v>
      </c>
      <c r="S121" s="2">
        <f t="shared" si="6"/>
        <v>0</v>
      </c>
      <c r="T121" s="2">
        <f t="shared" si="7"/>
        <v>0</v>
      </c>
      <c r="U121" s="2">
        <f t="shared" si="8"/>
        <v>0</v>
      </c>
      <c r="V121" s="2">
        <f t="shared" si="9"/>
        <v>0</v>
      </c>
    </row>
    <row r="122" spans="12:22" x14ac:dyDescent="0.2">
      <c r="L122" s="2">
        <v>0.34</v>
      </c>
      <c r="M122" s="2">
        <f t="shared" si="0"/>
        <v>0</v>
      </c>
      <c r="N122" s="2">
        <f t="shared" si="1"/>
        <v>0</v>
      </c>
      <c r="O122" s="2">
        <f t="shared" si="2"/>
        <v>0</v>
      </c>
      <c r="P122" s="2">
        <f t="shared" si="3"/>
        <v>0</v>
      </c>
      <c r="Q122" s="2">
        <f t="shared" si="4"/>
        <v>0</v>
      </c>
      <c r="R122" s="2">
        <f t="shared" si="5"/>
        <v>0</v>
      </c>
      <c r="S122" s="2">
        <f t="shared" si="6"/>
        <v>0</v>
      </c>
      <c r="T122" s="2">
        <f t="shared" si="7"/>
        <v>0</v>
      </c>
      <c r="U122" s="2">
        <f t="shared" si="8"/>
        <v>0</v>
      </c>
      <c r="V122" s="2">
        <f t="shared" si="9"/>
        <v>0</v>
      </c>
    </row>
    <row r="123" spans="12:22" x14ac:dyDescent="0.2">
      <c r="L123" s="2">
        <v>0.36</v>
      </c>
      <c r="M123" s="2">
        <f t="shared" si="0"/>
        <v>0</v>
      </c>
      <c r="N123" s="2">
        <f t="shared" si="1"/>
        <v>0</v>
      </c>
      <c r="O123" s="2">
        <f t="shared" si="2"/>
        <v>0</v>
      </c>
      <c r="P123" s="2">
        <f t="shared" si="3"/>
        <v>0</v>
      </c>
      <c r="Q123" s="2">
        <f t="shared" si="4"/>
        <v>0</v>
      </c>
      <c r="R123" s="2">
        <f t="shared" si="5"/>
        <v>0</v>
      </c>
      <c r="S123" s="2">
        <f t="shared" si="6"/>
        <v>0</v>
      </c>
      <c r="T123" s="2">
        <f t="shared" si="7"/>
        <v>0</v>
      </c>
      <c r="U123" s="2">
        <f t="shared" si="8"/>
        <v>0</v>
      </c>
      <c r="V123" s="2">
        <f t="shared" si="9"/>
        <v>0</v>
      </c>
    </row>
    <row r="124" spans="12:22" x14ac:dyDescent="0.2">
      <c r="L124" s="2">
        <v>0.38</v>
      </c>
      <c r="M124" s="2">
        <f t="shared" si="0"/>
        <v>0</v>
      </c>
      <c r="N124" s="2">
        <f t="shared" si="1"/>
        <v>0</v>
      </c>
      <c r="O124" s="2">
        <f t="shared" si="2"/>
        <v>0</v>
      </c>
      <c r="P124" s="2">
        <f t="shared" si="3"/>
        <v>0</v>
      </c>
      <c r="Q124" s="2">
        <f t="shared" si="4"/>
        <v>0</v>
      </c>
      <c r="R124" s="2">
        <f t="shared" si="5"/>
        <v>0</v>
      </c>
      <c r="S124" s="2">
        <f t="shared" si="6"/>
        <v>0</v>
      </c>
      <c r="T124" s="2">
        <f t="shared" si="7"/>
        <v>0</v>
      </c>
      <c r="U124" s="2">
        <f t="shared" si="8"/>
        <v>0</v>
      </c>
      <c r="V124" s="2">
        <f t="shared" si="9"/>
        <v>0</v>
      </c>
    </row>
    <row r="125" spans="12:22" x14ac:dyDescent="0.2">
      <c r="L125" s="2">
        <v>0.4</v>
      </c>
      <c r="M125" s="2">
        <f t="shared" si="0"/>
        <v>0</v>
      </c>
      <c r="N125" s="2">
        <f t="shared" si="1"/>
        <v>0</v>
      </c>
      <c r="O125" s="2">
        <f t="shared" si="2"/>
        <v>0</v>
      </c>
      <c r="P125" s="2">
        <f t="shared" si="3"/>
        <v>0</v>
      </c>
      <c r="Q125" s="2">
        <f t="shared" si="4"/>
        <v>0</v>
      </c>
      <c r="R125" s="2">
        <f t="shared" si="5"/>
        <v>0</v>
      </c>
      <c r="S125" s="2">
        <f t="shared" si="6"/>
        <v>0</v>
      </c>
      <c r="T125" s="2">
        <f t="shared" si="7"/>
        <v>0</v>
      </c>
      <c r="U125" s="2">
        <f t="shared" si="8"/>
        <v>0</v>
      </c>
      <c r="V125" s="2">
        <f t="shared" si="9"/>
        <v>0</v>
      </c>
    </row>
    <row r="126" spans="12:22" x14ac:dyDescent="0.2">
      <c r="L126" s="2">
        <v>0.42</v>
      </c>
      <c r="M126" s="2">
        <f t="shared" si="0"/>
        <v>0</v>
      </c>
      <c r="N126" s="2">
        <f t="shared" si="1"/>
        <v>0</v>
      </c>
      <c r="O126" s="2">
        <f t="shared" si="2"/>
        <v>0</v>
      </c>
      <c r="P126" s="2">
        <f t="shared" si="3"/>
        <v>0</v>
      </c>
      <c r="Q126" s="2">
        <f t="shared" si="4"/>
        <v>0</v>
      </c>
      <c r="R126" s="2">
        <f t="shared" si="5"/>
        <v>0</v>
      </c>
      <c r="S126" s="2">
        <f t="shared" si="6"/>
        <v>0</v>
      </c>
      <c r="T126" s="2">
        <f t="shared" si="7"/>
        <v>0</v>
      </c>
      <c r="U126" s="2">
        <f t="shared" si="8"/>
        <v>0</v>
      </c>
      <c r="V126" s="2">
        <f t="shared" si="9"/>
        <v>0</v>
      </c>
    </row>
    <row r="127" spans="12:22" x14ac:dyDescent="0.2">
      <c r="L127" s="2">
        <v>0.44</v>
      </c>
      <c r="M127" s="2">
        <f t="shared" si="0"/>
        <v>0</v>
      </c>
      <c r="N127" s="2">
        <f t="shared" si="1"/>
        <v>0</v>
      </c>
      <c r="O127" s="2">
        <f t="shared" si="2"/>
        <v>0</v>
      </c>
      <c r="P127" s="2">
        <f t="shared" si="3"/>
        <v>0</v>
      </c>
      <c r="Q127" s="2">
        <f t="shared" si="4"/>
        <v>0</v>
      </c>
      <c r="R127" s="2">
        <f t="shared" si="5"/>
        <v>0</v>
      </c>
      <c r="S127" s="2">
        <f t="shared" si="6"/>
        <v>0</v>
      </c>
      <c r="T127" s="2">
        <f t="shared" si="7"/>
        <v>0</v>
      </c>
      <c r="U127" s="2">
        <f t="shared" si="8"/>
        <v>0</v>
      </c>
      <c r="V127" s="2">
        <f t="shared" si="9"/>
        <v>0</v>
      </c>
    </row>
    <row r="128" spans="12:22" x14ac:dyDescent="0.2">
      <c r="L128" s="2">
        <v>0.46</v>
      </c>
      <c r="M128" s="2">
        <f t="shared" si="0"/>
        <v>0</v>
      </c>
      <c r="N128" s="2">
        <f t="shared" si="1"/>
        <v>0</v>
      </c>
      <c r="O128" s="2">
        <f t="shared" si="2"/>
        <v>0</v>
      </c>
      <c r="P128" s="2">
        <f t="shared" si="3"/>
        <v>0</v>
      </c>
      <c r="Q128" s="2">
        <f t="shared" si="4"/>
        <v>0</v>
      </c>
      <c r="R128" s="2">
        <f t="shared" si="5"/>
        <v>0</v>
      </c>
      <c r="S128" s="2">
        <f t="shared" si="6"/>
        <v>0</v>
      </c>
      <c r="T128" s="2">
        <f t="shared" si="7"/>
        <v>0</v>
      </c>
      <c r="U128" s="2">
        <f t="shared" si="8"/>
        <v>0</v>
      </c>
      <c r="V128" s="2">
        <f t="shared" si="9"/>
        <v>0</v>
      </c>
    </row>
    <row r="129" spans="12:22" x14ac:dyDescent="0.2">
      <c r="L129" s="2">
        <v>0.48</v>
      </c>
      <c r="M129" s="2">
        <f t="shared" si="0"/>
        <v>0</v>
      </c>
      <c r="N129" s="2">
        <f t="shared" si="1"/>
        <v>0</v>
      </c>
      <c r="O129" s="2">
        <f t="shared" si="2"/>
        <v>0</v>
      </c>
      <c r="P129" s="2">
        <f t="shared" si="3"/>
        <v>0</v>
      </c>
      <c r="Q129" s="2">
        <f t="shared" si="4"/>
        <v>0</v>
      </c>
      <c r="R129" s="2">
        <f t="shared" si="5"/>
        <v>0</v>
      </c>
      <c r="S129" s="2">
        <f t="shared" si="6"/>
        <v>0</v>
      </c>
      <c r="T129" s="2">
        <f t="shared" si="7"/>
        <v>0</v>
      </c>
      <c r="U129" s="2">
        <f t="shared" si="8"/>
        <v>0</v>
      </c>
      <c r="V129" s="2">
        <f t="shared" si="9"/>
        <v>0</v>
      </c>
    </row>
    <row r="130" spans="12:22" x14ac:dyDescent="0.2">
      <c r="L130" s="2">
        <v>0.5</v>
      </c>
      <c r="M130" s="2">
        <f t="shared" si="0"/>
        <v>0</v>
      </c>
      <c r="N130" s="2">
        <f t="shared" si="1"/>
        <v>0</v>
      </c>
      <c r="O130" s="2">
        <f t="shared" si="2"/>
        <v>0</v>
      </c>
      <c r="P130" s="2">
        <f t="shared" si="3"/>
        <v>0</v>
      </c>
      <c r="Q130" s="2">
        <f t="shared" si="4"/>
        <v>0</v>
      </c>
      <c r="R130" s="2">
        <f t="shared" si="5"/>
        <v>0</v>
      </c>
      <c r="S130" s="2">
        <f t="shared" si="6"/>
        <v>0</v>
      </c>
      <c r="T130" s="2">
        <f t="shared" si="7"/>
        <v>0</v>
      </c>
      <c r="U130" s="2">
        <f t="shared" si="8"/>
        <v>0</v>
      </c>
      <c r="V130" s="2">
        <f t="shared" si="9"/>
        <v>0</v>
      </c>
    </row>
    <row r="131" spans="12:22" x14ac:dyDescent="0.2">
      <c r="L131" s="2">
        <v>0.52</v>
      </c>
      <c r="M131" s="2">
        <f t="shared" si="0"/>
        <v>0</v>
      </c>
      <c r="N131" s="2">
        <f t="shared" si="1"/>
        <v>0</v>
      </c>
      <c r="O131" s="2">
        <f t="shared" si="2"/>
        <v>0</v>
      </c>
      <c r="P131" s="2">
        <f t="shared" si="3"/>
        <v>0</v>
      </c>
      <c r="Q131" s="2">
        <f t="shared" si="4"/>
        <v>0</v>
      </c>
      <c r="R131" s="2">
        <f t="shared" si="5"/>
        <v>0</v>
      </c>
      <c r="S131" s="2">
        <f t="shared" si="6"/>
        <v>0</v>
      </c>
      <c r="T131" s="2">
        <f t="shared" si="7"/>
        <v>0</v>
      </c>
      <c r="U131" s="2">
        <f t="shared" si="8"/>
        <v>0</v>
      </c>
      <c r="V131" s="2">
        <f t="shared" si="9"/>
        <v>0</v>
      </c>
    </row>
    <row r="132" spans="12:22" x14ac:dyDescent="0.2">
      <c r="L132" s="2">
        <v>0.54</v>
      </c>
      <c r="M132" s="2">
        <f t="shared" si="0"/>
        <v>0</v>
      </c>
      <c r="N132" s="2">
        <f t="shared" si="1"/>
        <v>0</v>
      </c>
      <c r="O132" s="2">
        <f t="shared" si="2"/>
        <v>0</v>
      </c>
      <c r="P132" s="2">
        <f t="shared" si="3"/>
        <v>0</v>
      </c>
      <c r="Q132" s="2">
        <f t="shared" si="4"/>
        <v>0</v>
      </c>
      <c r="R132" s="2">
        <f t="shared" si="5"/>
        <v>0</v>
      </c>
      <c r="S132" s="2">
        <f t="shared" si="6"/>
        <v>0</v>
      </c>
      <c r="T132" s="2">
        <f t="shared" si="7"/>
        <v>0</v>
      </c>
      <c r="U132" s="2">
        <f t="shared" si="8"/>
        <v>0</v>
      </c>
      <c r="V132" s="2">
        <f t="shared" si="9"/>
        <v>0</v>
      </c>
    </row>
    <row r="133" spans="12:22" x14ac:dyDescent="0.2">
      <c r="L133" s="2">
        <v>0.56000000000000005</v>
      </c>
      <c r="M133" s="2">
        <f t="shared" si="0"/>
        <v>0</v>
      </c>
      <c r="N133" s="2">
        <f t="shared" si="1"/>
        <v>0</v>
      </c>
      <c r="O133" s="2">
        <f t="shared" si="2"/>
        <v>0</v>
      </c>
      <c r="P133" s="2">
        <f t="shared" si="3"/>
        <v>0</v>
      </c>
      <c r="Q133" s="2">
        <f t="shared" si="4"/>
        <v>0</v>
      </c>
      <c r="R133" s="2">
        <f t="shared" si="5"/>
        <v>0</v>
      </c>
      <c r="S133" s="2">
        <f t="shared" si="6"/>
        <v>0</v>
      </c>
      <c r="T133" s="2">
        <f t="shared" si="7"/>
        <v>0</v>
      </c>
      <c r="U133" s="2">
        <f t="shared" si="8"/>
        <v>0</v>
      </c>
      <c r="V133" s="2">
        <f t="shared" si="9"/>
        <v>0</v>
      </c>
    </row>
    <row r="134" spans="12:22" x14ac:dyDescent="0.2">
      <c r="L134" s="2">
        <v>0.57999999999999996</v>
      </c>
      <c r="M134" s="2">
        <f t="shared" si="0"/>
        <v>0</v>
      </c>
      <c r="N134" s="2">
        <f t="shared" si="1"/>
        <v>0</v>
      </c>
      <c r="O134" s="2">
        <f t="shared" si="2"/>
        <v>0</v>
      </c>
      <c r="P134" s="2">
        <f t="shared" si="3"/>
        <v>0</v>
      </c>
      <c r="Q134" s="2">
        <f t="shared" si="4"/>
        <v>0</v>
      </c>
      <c r="R134" s="2">
        <f t="shared" si="5"/>
        <v>0</v>
      </c>
      <c r="S134" s="2">
        <f t="shared" si="6"/>
        <v>0</v>
      </c>
      <c r="T134" s="2">
        <f t="shared" si="7"/>
        <v>0</v>
      </c>
      <c r="U134" s="2">
        <f t="shared" si="8"/>
        <v>0</v>
      </c>
      <c r="V134" s="2">
        <f t="shared" si="9"/>
        <v>0</v>
      </c>
    </row>
    <row r="135" spans="12:22" x14ac:dyDescent="0.2">
      <c r="L135" s="2">
        <v>0.6</v>
      </c>
      <c r="M135" s="2">
        <f t="shared" si="0"/>
        <v>0</v>
      </c>
      <c r="N135" s="2">
        <f t="shared" si="1"/>
        <v>0</v>
      </c>
      <c r="O135" s="2">
        <f t="shared" si="2"/>
        <v>0</v>
      </c>
      <c r="P135" s="2">
        <f t="shared" si="3"/>
        <v>0</v>
      </c>
      <c r="Q135" s="2">
        <f t="shared" si="4"/>
        <v>0</v>
      </c>
      <c r="R135" s="2">
        <f t="shared" si="5"/>
        <v>0</v>
      </c>
      <c r="S135" s="2">
        <f t="shared" si="6"/>
        <v>0</v>
      </c>
      <c r="T135" s="2">
        <f t="shared" si="7"/>
        <v>0</v>
      </c>
      <c r="U135" s="2">
        <f t="shared" si="8"/>
        <v>0</v>
      </c>
      <c r="V135" s="2">
        <f t="shared" si="9"/>
        <v>0</v>
      </c>
    </row>
  </sheetData>
  <mergeCells count="10">
    <mergeCell ref="B16:C16"/>
    <mergeCell ref="B18:C18"/>
    <mergeCell ref="B20:C20"/>
    <mergeCell ref="G46:H46"/>
    <mergeCell ref="G38:I38"/>
    <mergeCell ref="G41:H41"/>
    <mergeCell ref="G42:H42"/>
    <mergeCell ref="G44:H44"/>
    <mergeCell ref="G45:H45"/>
    <mergeCell ref="G40:H40"/>
  </mergeCells>
  <phoneticPr fontId="5" type="noConversion"/>
  <printOptions horizontalCentered="1"/>
  <pageMargins left="0.78740157480314965" right="0.39370078740157483" top="0.39370078740157483" bottom="0.59055118110236227" header="0.39370078740157483" footer="0.51181102362204722"/>
  <pageSetup paperSize="9" orientation="portrait" horizontalDpi="203" verticalDpi="196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15074" r:id="rId4" name="Button 2">
              <controlPr defaultSize="0" print="0" autoFill="0" autoPict="0" macro="[0]!KarteLesen">
                <anchor moveWithCells="1">
                  <from>
                    <xdr:col>7</xdr:col>
                    <xdr:colOff>552450</xdr:colOff>
                    <xdr:row>1</xdr:row>
                    <xdr:rowOff>123825</xdr:rowOff>
                  </from>
                  <to>
                    <xdr:col>8</xdr:col>
                    <xdr:colOff>866775</xdr:colOff>
                    <xdr:row>2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5075" r:id="rId5" name="Button 3">
              <controlPr defaultSize="0" print="0" autoFill="0" autoPict="0" macro="[0]!EnterGeo">
                <anchor moveWithCells="1">
                  <from>
                    <xdr:col>10</xdr:col>
                    <xdr:colOff>28575</xdr:colOff>
                    <xdr:row>9</xdr:row>
                    <xdr:rowOff>66675</xdr:rowOff>
                  </from>
                  <to>
                    <xdr:col>10</xdr:col>
                    <xdr:colOff>647700</xdr:colOff>
                    <xdr:row>11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5076" r:id="rId6" name="Button 4">
              <controlPr defaultSize="0" print="0" autoFill="0" autoPict="0" macro="[0]!EnterUtm">
                <anchor moveWithCells="1">
                  <from>
                    <xdr:col>10</xdr:col>
                    <xdr:colOff>28575</xdr:colOff>
                    <xdr:row>11</xdr:row>
                    <xdr:rowOff>19050</xdr:rowOff>
                  </from>
                  <to>
                    <xdr:col>10</xdr:col>
                    <xdr:colOff>647700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5090" r:id="rId7" name="Button 18">
              <controlPr defaultSize="0" print="0" autoFill="0" autoPict="0" macro="[0]!ClearGeo">
                <anchor moveWithCells="1">
                  <from>
                    <xdr:col>10</xdr:col>
                    <xdr:colOff>38100</xdr:colOff>
                    <xdr:row>13</xdr:row>
                    <xdr:rowOff>9525</xdr:rowOff>
                  </from>
                  <to>
                    <xdr:col>10</xdr:col>
                    <xdr:colOff>657225</xdr:colOff>
                    <xdr:row>14</xdr:row>
                    <xdr:rowOff>133350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Tabelle13">
    <pageSetUpPr fitToPage="1"/>
  </sheetPr>
  <dimension ref="A1:X158"/>
  <sheetViews>
    <sheetView showGridLines="0" topLeftCell="A3" zoomScaleNormal="100" workbookViewId="0">
      <selection activeCell="A3" sqref="A3"/>
    </sheetView>
  </sheetViews>
  <sheetFormatPr baseColWidth="10" defaultColWidth="11.5703125" defaultRowHeight="11.25" x14ac:dyDescent="0.2"/>
  <cols>
    <col min="1" max="1" width="1.140625" style="2" customWidth="1"/>
    <col min="2" max="2" width="4.140625" style="2" customWidth="1"/>
    <col min="3" max="5" width="9.7109375" style="2" customWidth="1"/>
    <col min="6" max="6" width="5.85546875" style="2" customWidth="1"/>
    <col min="7" max="9" width="13.7109375" style="2" customWidth="1"/>
    <col min="10" max="10" width="4.5703125" style="2" customWidth="1"/>
    <col min="11" max="16384" width="11.5703125" style="2"/>
  </cols>
  <sheetData>
    <row r="1" spans="2:10" s="8" customFormat="1" ht="12.75" hidden="1" x14ac:dyDescent="0.2">
      <c r="E1"/>
      <c r="F1"/>
      <c r="G1" s="40"/>
      <c r="H1" s="40"/>
    </row>
    <row r="2" spans="2:10" hidden="1" x14ac:dyDescent="0.2">
      <c r="B2" s="4"/>
    </row>
    <row r="3" spans="2:10" ht="21" customHeight="1" x14ac:dyDescent="0.25">
      <c r="B3" s="183" t="s">
        <v>91</v>
      </c>
      <c r="C3" s="155"/>
      <c r="D3" s="176"/>
      <c r="E3" s="176"/>
      <c r="F3" s="176"/>
      <c r="G3" s="155"/>
      <c r="H3" s="155"/>
      <c r="I3" s="155"/>
      <c r="J3" s="155"/>
    </row>
    <row r="4" spans="2:10" x14ac:dyDescent="0.2">
      <c r="C4" s="7" t="s">
        <v>340</v>
      </c>
      <c r="D4" s="40" t="str">
        <f>IF('Statistik stat'!D1="","",'Statistik stat'!D1)</f>
        <v/>
      </c>
      <c r="H4" s="190" t="s">
        <v>327</v>
      </c>
      <c r="I4" s="4">
        <f>_Datensatznummer</f>
        <v>0</v>
      </c>
    </row>
    <row r="5" spans="2:10" x14ac:dyDescent="0.2">
      <c r="C5" s="9" t="s">
        <v>333</v>
      </c>
      <c r="D5" s="4" t="str">
        <f>IF('Statistik stat'!D5="","",'Statistik stat'!D5)</f>
        <v/>
      </c>
      <c r="H5" s="9" t="s">
        <v>328</v>
      </c>
      <c r="I5" s="179">
        <f>_Kartennummer</f>
        <v>0</v>
      </c>
    </row>
    <row r="6" spans="2:10" x14ac:dyDescent="0.2">
      <c r="C6" s="9" t="s">
        <v>334</v>
      </c>
      <c r="D6" s="4" t="str">
        <f>IF('Statistik stat'!D6="","",'Statistik stat'!D6)</f>
        <v/>
      </c>
      <c r="H6" s="9" t="s">
        <v>329</v>
      </c>
      <c r="I6" s="180">
        <f>_MessDatum</f>
        <v>0</v>
      </c>
    </row>
    <row r="7" spans="2:10" x14ac:dyDescent="0.2">
      <c r="C7" s="9" t="s">
        <v>335</v>
      </c>
      <c r="D7" s="4" t="str">
        <f>IF('Statistik stat'!D7="","",'Statistik stat'!D7)</f>
        <v/>
      </c>
      <c r="H7" s="9" t="s">
        <v>330</v>
      </c>
      <c r="I7" s="180">
        <f>_MessDatum1</f>
        <v>0</v>
      </c>
    </row>
    <row r="8" spans="2:10" x14ac:dyDescent="0.2">
      <c r="C8" s="9" t="s">
        <v>336</v>
      </c>
      <c r="D8" s="4" t="str">
        <f>IF('Statistik stat'!D8="","",'Statistik stat'!D8)</f>
        <v/>
      </c>
      <c r="H8" s="9" t="s">
        <v>331</v>
      </c>
      <c r="I8" s="4">
        <f>_Geraetenummer</f>
        <v>0</v>
      </c>
    </row>
    <row r="9" spans="2:10" x14ac:dyDescent="0.2">
      <c r="C9" s="9" t="s">
        <v>337</v>
      </c>
      <c r="D9" s="4" t="str">
        <f>IF('Statistik stat'!D9="","",'Statistik stat'!D9)</f>
        <v/>
      </c>
      <c r="H9" s="1" t="s">
        <v>332</v>
      </c>
      <c r="I9" s="181">
        <f>_PlattenDurchmesser</f>
        <v>0</v>
      </c>
    </row>
    <row r="10" spans="2:10" x14ac:dyDescent="0.2">
      <c r="C10" s="9" t="s">
        <v>338</v>
      </c>
      <c r="D10" s="4" t="str">
        <f>IF('Statistik stat'!D10="","",'Statistik stat'!D10)</f>
        <v/>
      </c>
      <c r="H10" s="1" t="s">
        <v>317</v>
      </c>
      <c r="I10" s="182">
        <f>_Hebelarm</f>
        <v>0</v>
      </c>
    </row>
    <row r="11" spans="2:10" x14ac:dyDescent="0.2">
      <c r="C11" s="9" t="s">
        <v>339</v>
      </c>
      <c r="D11" s="4" t="str">
        <f>IF('Statistik stat'!D11="","",'Statistik stat'!D11)</f>
        <v/>
      </c>
      <c r="H11" s="1" t="str">
        <f>IF(_Tilt_mm="","","max plate tilt:")</f>
        <v/>
      </c>
      <c r="I11" s="4" t="str">
        <f>IF(_Tilt_mm="","",_Tilt_mm)</f>
        <v/>
      </c>
    </row>
    <row r="12" spans="2:10" x14ac:dyDescent="0.2">
      <c r="C12" s="1" t="s">
        <v>310</v>
      </c>
      <c r="D12" s="153" t="s">
        <v>388</v>
      </c>
      <c r="E12" s="153"/>
      <c r="F12" s="153"/>
      <c r="H12" s="1" t="str">
        <f>IF(_cLat="","","Lat.:")</f>
        <v/>
      </c>
      <c r="I12" s="4"/>
    </row>
    <row r="13" spans="2:10" x14ac:dyDescent="0.2">
      <c r="H13" s="1" t="str">
        <f>IF(_cLon="","","Lon.:")</f>
        <v/>
      </c>
      <c r="I13" s="4"/>
    </row>
    <row r="14" spans="2:10" x14ac:dyDescent="0.2">
      <c r="B14" s="155"/>
      <c r="C14" s="155"/>
      <c r="D14" s="155"/>
      <c r="E14" s="155"/>
      <c r="F14" s="1" t="str">
        <f>IF(_cZone="","","UTM:")</f>
        <v/>
      </c>
      <c r="G14" s="1"/>
      <c r="H14" s="1"/>
      <c r="I14" s="4"/>
    </row>
    <row r="15" spans="2:10" ht="22.5" x14ac:dyDescent="0.2">
      <c r="B15" s="177" t="s">
        <v>0</v>
      </c>
      <c r="C15" s="178" t="s">
        <v>97</v>
      </c>
      <c r="D15" s="178" t="s">
        <v>98</v>
      </c>
      <c r="E15" s="178" t="s">
        <v>99</v>
      </c>
    </row>
    <row r="16" spans="2:10" ht="12.75" x14ac:dyDescent="0.2">
      <c r="B16" s="256" t="s">
        <v>319</v>
      </c>
      <c r="C16" s="257"/>
      <c r="D16" s="45"/>
      <c r="E16" s="42"/>
    </row>
    <row r="17" spans="1:5" x14ac:dyDescent="0.2">
      <c r="B17" s="42"/>
      <c r="C17" s="6"/>
      <c r="D17" s="45"/>
      <c r="E17" s="42"/>
    </row>
    <row r="18" spans="1:5" ht="12.75" x14ac:dyDescent="0.2">
      <c r="B18" s="258" t="s">
        <v>341</v>
      </c>
      <c r="C18" s="259"/>
      <c r="D18" s="45"/>
      <c r="E18" s="42"/>
    </row>
    <row r="19" spans="1:5" x14ac:dyDescent="0.2">
      <c r="B19" s="42"/>
      <c r="C19" s="6"/>
      <c r="D19" s="45"/>
      <c r="E19" s="42"/>
    </row>
    <row r="20" spans="1:5" x14ac:dyDescent="0.2">
      <c r="B20" s="256" t="str">
        <f>IF(_MessTab4="","","third loading")</f>
        <v/>
      </c>
      <c r="C20" s="276"/>
      <c r="D20" s="45"/>
      <c r="E20" s="42"/>
    </row>
    <row r="21" spans="1:5" x14ac:dyDescent="0.2">
      <c r="B21" s="42"/>
      <c r="C21" s="46"/>
      <c r="D21" s="45"/>
      <c r="E21" s="42"/>
    </row>
    <row r="22" spans="1:5" x14ac:dyDescent="0.2">
      <c r="A22" s="3"/>
      <c r="B22" s="3"/>
    </row>
    <row r="23" spans="1:5" x14ac:dyDescent="0.2">
      <c r="A23" s="3"/>
      <c r="B23" s="3"/>
    </row>
    <row r="24" spans="1:5" x14ac:dyDescent="0.2">
      <c r="A24" s="3"/>
      <c r="B24" s="3"/>
    </row>
    <row r="25" spans="1:5" x14ac:dyDescent="0.2">
      <c r="A25" s="3"/>
      <c r="B25" s="3"/>
    </row>
    <row r="26" spans="1:5" x14ac:dyDescent="0.2">
      <c r="A26" s="3"/>
      <c r="B26" s="3"/>
    </row>
    <row r="27" spans="1:5" x14ac:dyDescent="0.2">
      <c r="A27" s="3"/>
      <c r="B27" s="3"/>
    </row>
    <row r="28" spans="1:5" x14ac:dyDescent="0.2">
      <c r="A28" s="3"/>
      <c r="B28" s="3"/>
    </row>
    <row r="29" spans="1:5" x14ac:dyDescent="0.2">
      <c r="A29" s="3"/>
      <c r="B29" s="3"/>
    </row>
    <row r="30" spans="1:5" x14ac:dyDescent="0.2">
      <c r="A30" s="3"/>
      <c r="B30" s="3"/>
    </row>
    <row r="31" spans="1:5" x14ac:dyDescent="0.2">
      <c r="A31" s="3"/>
      <c r="B31" s="3"/>
    </row>
    <row r="32" spans="1:5" x14ac:dyDescent="0.2">
      <c r="A32" s="3"/>
      <c r="B32" s="3"/>
    </row>
    <row r="33" spans="1:9" x14ac:dyDescent="0.2">
      <c r="A33" s="3"/>
      <c r="B33" s="3"/>
    </row>
    <row r="34" spans="1:9" x14ac:dyDescent="0.2">
      <c r="A34" s="3"/>
      <c r="B34" s="3"/>
    </row>
    <row r="35" spans="1:9" ht="12" thickBot="1" x14ac:dyDescent="0.25">
      <c r="A35" s="3"/>
      <c r="B35" s="3"/>
    </row>
    <row r="36" spans="1:9" ht="12.75" x14ac:dyDescent="0.2">
      <c r="A36" s="3"/>
      <c r="B36" s="3"/>
      <c r="G36" s="262" t="s">
        <v>83</v>
      </c>
      <c r="H36" s="263"/>
      <c r="I36" s="264"/>
    </row>
    <row r="37" spans="1:9" ht="12.75" x14ac:dyDescent="0.2">
      <c r="A37" s="3"/>
      <c r="B37" s="3"/>
      <c r="G37" s="271" t="s">
        <v>84</v>
      </c>
      <c r="H37" s="272"/>
      <c r="I37" s="273"/>
    </row>
    <row r="38" spans="1:9" x14ac:dyDescent="0.2">
      <c r="A38" s="3"/>
      <c r="B38" s="3"/>
      <c r="G38" s="274" t="s">
        <v>85</v>
      </c>
      <c r="H38" s="275"/>
      <c r="I38" s="71" t="s">
        <v>86</v>
      </c>
    </row>
    <row r="39" spans="1:9" ht="12.75" x14ac:dyDescent="0.2">
      <c r="A39" s="3"/>
      <c r="B39" s="3"/>
      <c r="G39" s="265" t="str">
        <f>IF(N73&lt;&gt;"",CONCATENATE(N72/10,"-",N73/10),"")</f>
        <v/>
      </c>
      <c r="H39" s="266"/>
      <c r="I39" s="80" t="str">
        <f>IF(O72&lt;&gt;"",O72,"")</f>
        <v/>
      </c>
    </row>
    <row r="40" spans="1:9" ht="12.75" x14ac:dyDescent="0.2">
      <c r="A40" s="3"/>
      <c r="B40" s="3"/>
      <c r="G40" s="265" t="str">
        <f>IF(N74&lt;&gt;"",CONCATENATE(N73/10,"-",N74/10),"")</f>
        <v/>
      </c>
      <c r="H40" s="266"/>
      <c r="I40" s="80" t="str">
        <f>IF(O73&lt;&gt;"",O73,"")</f>
        <v/>
      </c>
    </row>
    <row r="41" spans="1:9" ht="13.5" thickBot="1" x14ac:dyDescent="0.25">
      <c r="A41" s="3"/>
      <c r="B41" s="3"/>
      <c r="G41" s="265" t="str">
        <f>IF(N75&lt;&gt;"",CONCATENATE(N74/10,"-",N75/10),"")</f>
        <v/>
      </c>
      <c r="H41" s="266"/>
      <c r="I41" s="80" t="str">
        <f>IF(O74&lt;&gt;"",O74,"")</f>
        <v/>
      </c>
    </row>
    <row r="42" spans="1:9" ht="12.75" x14ac:dyDescent="0.2">
      <c r="A42" s="3"/>
      <c r="B42" s="3"/>
      <c r="G42" s="262" t="s">
        <v>87</v>
      </c>
      <c r="H42" s="263"/>
      <c r="I42" s="264"/>
    </row>
    <row r="43" spans="1:9" x14ac:dyDescent="0.2">
      <c r="A43" s="3"/>
      <c r="B43" s="3"/>
      <c r="G43" s="274" t="s">
        <v>85</v>
      </c>
      <c r="H43" s="275"/>
      <c r="I43" s="71" t="s">
        <v>89</v>
      </c>
    </row>
    <row r="44" spans="1:9" ht="12.75" x14ac:dyDescent="0.2">
      <c r="G44" s="265" t="str">
        <f>IF(N83&lt;&gt;"",CONCATENATE(N82/10,"-",N83/10),"")</f>
        <v/>
      </c>
      <c r="H44" s="266"/>
      <c r="I44" s="80" t="str">
        <f>IF(O82&lt;&gt;"",O82,"")</f>
        <v/>
      </c>
    </row>
    <row r="45" spans="1:9" ht="12.75" x14ac:dyDescent="0.2">
      <c r="G45" s="265" t="str">
        <f>IF(N84&lt;&gt;"",CONCATENATE(N83/10,"-",N84/10),"")</f>
        <v/>
      </c>
      <c r="H45" s="266"/>
      <c r="I45" s="80" t="str">
        <f>IF(O83&lt;&gt;"",O83,"")</f>
        <v/>
      </c>
    </row>
    <row r="46" spans="1:9" ht="14.25" customHeight="1" thickBot="1" x14ac:dyDescent="0.25">
      <c r="G46" s="265" t="str">
        <f>IF(N85&lt;&gt;"",CONCATENATE(N84/10,"-",N85/10),"")</f>
        <v/>
      </c>
      <c r="H46" s="266"/>
      <c r="I46" s="80" t="str">
        <f>IF(O84&lt;&gt;"",O84,"")</f>
        <v/>
      </c>
    </row>
    <row r="47" spans="1:9" ht="12.75" x14ac:dyDescent="0.2">
      <c r="G47" s="262" t="s">
        <v>88</v>
      </c>
      <c r="H47" s="263"/>
      <c r="I47" s="264"/>
    </row>
    <row r="48" spans="1:9" x14ac:dyDescent="0.2">
      <c r="G48" s="274" t="s">
        <v>85</v>
      </c>
      <c r="H48" s="275"/>
      <c r="I48" s="71" t="s">
        <v>90</v>
      </c>
    </row>
    <row r="49" spans="1:9" ht="12.75" x14ac:dyDescent="0.2">
      <c r="G49" s="265" t="str">
        <f>IF(N83&lt;&gt;"",CONCATENATE(N82/10,"-",N83/10),"")</f>
        <v/>
      </c>
      <c r="H49" s="266"/>
      <c r="I49" s="76" t="str">
        <f>IF(I44&lt;&gt;"",I39/I44,"")</f>
        <v/>
      </c>
    </row>
    <row r="50" spans="1:9" ht="12.75" x14ac:dyDescent="0.2">
      <c r="G50" s="265" t="str">
        <f>IF(N84&lt;&gt;"",CONCATENATE(N83/10,"-",N84/10),"")</f>
        <v/>
      </c>
      <c r="H50" s="266"/>
      <c r="I50" s="76" t="str">
        <f>IF(I45&lt;&gt;"",I40/I45,"")</f>
        <v/>
      </c>
    </row>
    <row r="51" spans="1:9" ht="14.25" customHeight="1" thickBot="1" x14ac:dyDescent="0.25">
      <c r="G51" s="277" t="str">
        <f>IF(N85&lt;&gt;"",CONCATENATE(N84/10,"-",N85/10),"")</f>
        <v/>
      </c>
      <c r="H51" s="278"/>
      <c r="I51" s="81" t="str">
        <f>IF(I46&lt;&gt;"",I41/I46,"")</f>
        <v/>
      </c>
    </row>
    <row r="56" spans="1:9" ht="14.25" customHeight="1" x14ac:dyDescent="0.2"/>
    <row r="60" spans="1:9" x14ac:dyDescent="0.2">
      <c r="A60" s="3"/>
      <c r="B60" s="3"/>
    </row>
    <row r="61" spans="1:9" x14ac:dyDescent="0.2">
      <c r="A61" s="3"/>
      <c r="B61" s="3"/>
    </row>
    <row r="62" spans="1:9" x14ac:dyDescent="0.2">
      <c r="A62" s="3"/>
      <c r="B62" s="3"/>
    </row>
    <row r="63" spans="1:9" x14ac:dyDescent="0.2">
      <c r="A63" s="3"/>
      <c r="B63" s="3"/>
    </row>
    <row r="64" spans="1:9" x14ac:dyDescent="0.2">
      <c r="A64" s="3"/>
      <c r="B64" s="3"/>
      <c r="C64" s="3"/>
      <c r="D64" s="3"/>
      <c r="E64" s="3"/>
      <c r="F64" s="3"/>
    </row>
    <row r="65" spans="1:13" x14ac:dyDescent="0.2">
      <c r="A65" s="3"/>
      <c r="B65" s="3"/>
      <c r="C65" s="3"/>
      <c r="D65" s="3"/>
      <c r="E65" s="3"/>
      <c r="F65" s="3"/>
    </row>
    <row r="66" spans="1:13" x14ac:dyDescent="0.2">
      <c r="A66" s="3"/>
      <c r="B66" s="3"/>
      <c r="C66" s="3"/>
      <c r="D66" s="3"/>
      <c r="E66" s="3"/>
      <c r="F66" s="3"/>
    </row>
    <row r="67" spans="1:13" x14ac:dyDescent="0.2">
      <c r="L67" s="3"/>
      <c r="M67" s="3"/>
    </row>
    <row r="68" spans="1:13" x14ac:dyDescent="0.2">
      <c r="L68" s="3"/>
      <c r="M68" s="3"/>
    </row>
    <row r="69" spans="1:13" x14ac:dyDescent="0.2">
      <c r="L69" s="3"/>
      <c r="M69" s="3"/>
    </row>
    <row r="70" spans="1:13" x14ac:dyDescent="0.2">
      <c r="L70" s="3"/>
      <c r="M70" s="3"/>
    </row>
    <row r="71" spans="1:13" x14ac:dyDescent="0.2">
      <c r="L71" s="3"/>
      <c r="M71" s="3"/>
    </row>
    <row r="72" spans="1:13" x14ac:dyDescent="0.2">
      <c r="L72" s="3"/>
      <c r="M72" s="3" t="s">
        <v>92</v>
      </c>
    </row>
    <row r="73" spans="1:13" x14ac:dyDescent="0.2">
      <c r="L73" s="3"/>
      <c r="M73" s="3"/>
    </row>
    <row r="74" spans="1:13" x14ac:dyDescent="0.2">
      <c r="L74" s="3"/>
      <c r="M74" s="3"/>
    </row>
    <row r="75" spans="1:13" x14ac:dyDescent="0.2">
      <c r="L75" s="3"/>
      <c r="M75" s="3"/>
    </row>
    <row r="76" spans="1:13" x14ac:dyDescent="0.2">
      <c r="L76" s="3"/>
      <c r="M76" s="3"/>
    </row>
    <row r="77" spans="1:13" x14ac:dyDescent="0.2">
      <c r="L77" s="3"/>
      <c r="M77" s="3" t="s">
        <v>93</v>
      </c>
    </row>
    <row r="78" spans="1:13" x14ac:dyDescent="0.2">
      <c r="L78" s="3"/>
      <c r="M78" s="3"/>
    </row>
    <row r="79" spans="1:13" x14ac:dyDescent="0.2">
      <c r="L79" s="3"/>
      <c r="M79" s="3"/>
    </row>
    <row r="80" spans="1:13" x14ac:dyDescent="0.2">
      <c r="L80" s="3"/>
      <c r="M80" s="3"/>
    </row>
    <row r="81" spans="12:13" x14ac:dyDescent="0.2">
      <c r="L81" s="3"/>
      <c r="M81" s="3"/>
    </row>
    <row r="82" spans="12:13" x14ac:dyDescent="0.2">
      <c r="L82" s="3"/>
      <c r="M82" s="3" t="s">
        <v>94</v>
      </c>
    </row>
    <row r="83" spans="12:13" x14ac:dyDescent="0.2">
      <c r="L83" s="3"/>
      <c r="M83" s="3"/>
    </row>
    <row r="84" spans="12:13" x14ac:dyDescent="0.2">
      <c r="L84" s="3"/>
      <c r="M84" s="3"/>
    </row>
    <row r="85" spans="12:13" x14ac:dyDescent="0.2">
      <c r="L85" s="3"/>
      <c r="M85" s="3"/>
    </row>
    <row r="86" spans="12:13" x14ac:dyDescent="0.2">
      <c r="L86" s="3"/>
      <c r="M86" s="3"/>
    </row>
    <row r="87" spans="12:13" x14ac:dyDescent="0.2">
      <c r="L87" s="3"/>
      <c r="M87" s="3" t="s">
        <v>95</v>
      </c>
    </row>
    <row r="88" spans="12:13" x14ac:dyDescent="0.2">
      <c r="L88" s="3"/>
      <c r="M88" s="3"/>
    </row>
    <row r="89" spans="12:13" x14ac:dyDescent="0.2">
      <c r="L89" s="3"/>
      <c r="M89" s="3"/>
    </row>
    <row r="90" spans="12:13" x14ac:dyDescent="0.2">
      <c r="L90" s="3"/>
      <c r="M90" s="3"/>
    </row>
    <row r="91" spans="12:13" x14ac:dyDescent="0.2">
      <c r="L91" s="3"/>
      <c r="M91" s="3"/>
    </row>
    <row r="92" spans="12:13" x14ac:dyDescent="0.2">
      <c r="L92" s="3"/>
      <c r="M92" s="3" t="s">
        <v>96</v>
      </c>
    </row>
    <row r="93" spans="12:13" x14ac:dyDescent="0.2">
      <c r="L93" s="3"/>
      <c r="M93" s="3"/>
    </row>
    <row r="94" spans="12:13" x14ac:dyDescent="0.2">
      <c r="L94" s="3"/>
      <c r="M94" s="3"/>
    </row>
    <row r="95" spans="12:13" x14ac:dyDescent="0.2">
      <c r="L95" s="3"/>
      <c r="M95" s="3"/>
    </row>
    <row r="96" spans="12:13" x14ac:dyDescent="0.2">
      <c r="L96" s="3"/>
      <c r="M96" s="3"/>
    </row>
    <row r="99" spans="14:24" x14ac:dyDescent="0.2">
      <c r="N99" s="2" t="s">
        <v>7</v>
      </c>
      <c r="P99" s="3"/>
    </row>
    <row r="100" spans="14:24" x14ac:dyDescent="0.2">
      <c r="N100" s="1" t="s">
        <v>8</v>
      </c>
      <c r="O100" s="1" t="s">
        <v>9</v>
      </c>
      <c r="P100" s="1" t="s">
        <v>10</v>
      </c>
      <c r="Q100" s="1" t="s">
        <v>11</v>
      </c>
      <c r="R100" s="70" t="s">
        <v>12</v>
      </c>
      <c r="S100" s="1" t="s">
        <v>13</v>
      </c>
      <c r="T100" s="1" t="s">
        <v>75</v>
      </c>
      <c r="U100" s="1" t="s">
        <v>76</v>
      </c>
      <c r="V100" s="1" t="s">
        <v>77</v>
      </c>
      <c r="W100" s="1"/>
      <c r="X100" s="1"/>
    </row>
    <row r="101" spans="14:24" x14ac:dyDescent="0.2">
      <c r="P101" s="3"/>
    </row>
    <row r="102" spans="14:24" x14ac:dyDescent="0.2">
      <c r="P102" s="3"/>
    </row>
    <row r="106" spans="14:24" x14ac:dyDescent="0.2">
      <c r="N106" s="2" t="s">
        <v>385</v>
      </c>
    </row>
    <row r="107" spans="14:24" x14ac:dyDescent="0.2">
      <c r="N107" s="2" t="s">
        <v>384</v>
      </c>
    </row>
    <row r="108" spans="14:24" x14ac:dyDescent="0.2">
      <c r="N108" s="2" t="s">
        <v>14</v>
      </c>
      <c r="O108" s="1"/>
    </row>
    <row r="109" spans="14:24" x14ac:dyDescent="0.2">
      <c r="N109" s="2" t="s">
        <v>15</v>
      </c>
      <c r="O109" s="51"/>
      <c r="Q109" s="52"/>
      <c r="R109" s="53"/>
      <c r="S109" s="54"/>
    </row>
    <row r="110" spans="14:24" x14ac:dyDescent="0.2">
      <c r="N110" s="2" t="s">
        <v>3</v>
      </c>
      <c r="O110" s="55"/>
    </row>
    <row r="111" spans="14:24" x14ac:dyDescent="0.2">
      <c r="N111" s="2" t="s">
        <v>16</v>
      </c>
      <c r="O111" s="55"/>
    </row>
    <row r="112" spans="14:24" x14ac:dyDescent="0.2">
      <c r="N112" s="2" t="s">
        <v>1</v>
      </c>
      <c r="O112" s="1"/>
    </row>
    <row r="113" spans="14:24" x14ac:dyDescent="0.2">
      <c r="N113" s="2" t="s">
        <v>17</v>
      </c>
      <c r="O113" s="1"/>
    </row>
    <row r="114" spans="14:24" x14ac:dyDescent="0.2">
      <c r="N114" s="2" t="s">
        <v>2</v>
      </c>
      <c r="O114" s="41"/>
    </row>
    <row r="115" spans="14:24" x14ac:dyDescent="0.2">
      <c r="N115" s="2" t="s">
        <v>74</v>
      </c>
      <c r="O115" s="41"/>
    </row>
    <row r="116" spans="14:24" x14ac:dyDescent="0.2">
      <c r="N116" s="2" t="s">
        <v>387</v>
      </c>
      <c r="O116" s="41"/>
    </row>
    <row r="117" spans="14:24" x14ac:dyDescent="0.2">
      <c r="N117" s="1" t="s">
        <v>18</v>
      </c>
    </row>
    <row r="118" spans="14:24" ht="10.15" customHeight="1" x14ac:dyDescent="0.2">
      <c r="N118" s="1" t="s">
        <v>19</v>
      </c>
      <c r="O118" s="1" t="s">
        <v>20</v>
      </c>
    </row>
    <row r="119" spans="14:24" x14ac:dyDescent="0.2">
      <c r="N119" s="2">
        <v>45</v>
      </c>
      <c r="O119" s="2">
        <v>2.2000000000000002</v>
      </c>
    </row>
    <row r="120" spans="14:24" x14ac:dyDescent="0.2">
      <c r="N120" s="2">
        <v>80</v>
      </c>
      <c r="O120" s="2">
        <v>2.2999999999999998</v>
      </c>
    </row>
    <row r="121" spans="14:24" x14ac:dyDescent="0.2">
      <c r="N121" s="2">
        <v>100</v>
      </c>
      <c r="O121" s="2">
        <v>2.5</v>
      </c>
    </row>
    <row r="122" spans="14:24" x14ac:dyDescent="0.2">
      <c r="N122" s="2">
        <v>120</v>
      </c>
      <c r="O122" s="2">
        <v>2.6</v>
      </c>
    </row>
    <row r="123" spans="14:24" x14ac:dyDescent="0.2">
      <c r="N123" s="2">
        <v>150</v>
      </c>
    </row>
    <row r="124" spans="14:24" x14ac:dyDescent="0.2">
      <c r="N124" s="2">
        <v>180</v>
      </c>
    </row>
    <row r="126" spans="14:24" x14ac:dyDescent="0.2">
      <c r="N126" s="2" t="s">
        <v>4</v>
      </c>
    </row>
    <row r="127" spans="14:24" x14ac:dyDescent="0.2">
      <c r="N127" s="2" t="s">
        <v>21</v>
      </c>
      <c r="P127" s="2" t="s">
        <v>22</v>
      </c>
      <c r="R127" s="2" t="s">
        <v>23</v>
      </c>
      <c r="T127" s="2" t="s">
        <v>24</v>
      </c>
      <c r="V127" s="2" t="s">
        <v>23</v>
      </c>
      <c r="X127" s="2" t="s">
        <v>25</v>
      </c>
    </row>
    <row r="128" spans="14:24" x14ac:dyDescent="0.2">
      <c r="N128" s="2">
        <v>0</v>
      </c>
      <c r="O128" s="2">
        <f>IF(N128&lt;=$R$101*1000,N128,$R$101*1000)</f>
        <v>0</v>
      </c>
      <c r="P128" s="2">
        <f>$N$101+$O$101*O128/1000+$P$101*O128*O128/1000000</f>
        <v>0</v>
      </c>
      <c r="Q128" s="2">
        <f>IF(N128&lt;=$R$102*1000,N128,$R$102*1000)</f>
        <v>0</v>
      </c>
      <c r="R128" s="2">
        <f>$N$102+$O$102*Q128/1000+$P$102*Q128*Q128/1000000</f>
        <v>0</v>
      </c>
      <c r="S128" s="2">
        <f>IF(N128&lt;=$R$103*1000,N128,$R$103*1000)</f>
        <v>0</v>
      </c>
      <c r="T128" s="2">
        <f>$N$103+$O$103*S128/1000+$P$103*S128*S128/1000000</f>
        <v>0</v>
      </c>
      <c r="U128" s="2">
        <f>IF(N128&lt;=$R$104*1000,N128,$R$104*1000)</f>
        <v>0</v>
      </c>
      <c r="V128" s="2">
        <f>$N$104+$O$104*U128/1000+$P$104*U128*U128/1000000</f>
        <v>0</v>
      </c>
      <c r="W128" s="2">
        <f>IF(N128&lt;=$R$105*1000,N128,$R$105*1000)</f>
        <v>0</v>
      </c>
      <c r="X128" s="2">
        <f>$N$105+$O$105*W128/1000+$P$105*W128*W128/1000000</f>
        <v>0</v>
      </c>
    </row>
    <row r="129" spans="14:24" x14ac:dyDescent="0.2">
      <c r="N129" s="2">
        <v>20</v>
      </c>
      <c r="O129" s="2">
        <f t="shared" ref="O129:O158" si="0">IF(N129&lt;=$R$101*1000,N129,$R$101*1000)</f>
        <v>0</v>
      </c>
      <c r="P129" s="2">
        <f t="shared" ref="P129:P158" si="1">$N$101+$O$101*O129/1000+$P$101*O129*O129/1000000</f>
        <v>0</v>
      </c>
      <c r="Q129" s="2">
        <f t="shared" ref="Q129:Q158" si="2">IF(N129&lt;=$R$102*1000,N129,$R$102*1000)</f>
        <v>0</v>
      </c>
      <c r="R129" s="2">
        <f t="shared" ref="R129:R158" si="3">$N$102+$O$102*Q129/1000+$P$102*Q129*Q129/1000000</f>
        <v>0</v>
      </c>
      <c r="S129" s="2">
        <f t="shared" ref="S129:S158" si="4">IF(N129&lt;=$R$103*1000,N129,$R$103*1000)</f>
        <v>0</v>
      </c>
      <c r="T129" s="2">
        <f t="shared" ref="T129:T158" si="5">$N$103+$O$103*S129/1000+$P$103*S129*S129/1000000</f>
        <v>0</v>
      </c>
      <c r="U129" s="2">
        <f t="shared" ref="U129:U158" si="6">IF(N129&lt;=$R$104*1000,N129,$R$104*1000)</f>
        <v>0</v>
      </c>
      <c r="V129" s="2">
        <f t="shared" ref="V129:V158" si="7">$N$104+$O$104*U129/1000+$P$104*U129*U129/1000000</f>
        <v>0</v>
      </c>
      <c r="W129" s="2">
        <f t="shared" ref="W129:W158" si="8">IF(N129&lt;=$R$105*1000,N129,$R$105*1000)</f>
        <v>0</v>
      </c>
      <c r="X129" s="2">
        <f t="shared" ref="X129:X158" si="9">$N$105+$O$105*W129/1000+$P$105*W129*W129/1000000</f>
        <v>0</v>
      </c>
    </row>
    <row r="130" spans="14:24" x14ac:dyDescent="0.2">
      <c r="N130" s="2">
        <v>40</v>
      </c>
      <c r="O130" s="2">
        <f t="shared" si="0"/>
        <v>0</v>
      </c>
      <c r="P130" s="2">
        <f t="shared" si="1"/>
        <v>0</v>
      </c>
      <c r="Q130" s="2">
        <f t="shared" si="2"/>
        <v>0</v>
      </c>
      <c r="R130" s="2">
        <f t="shared" si="3"/>
        <v>0</v>
      </c>
      <c r="S130" s="2">
        <f t="shared" si="4"/>
        <v>0</v>
      </c>
      <c r="T130" s="2">
        <f t="shared" si="5"/>
        <v>0</v>
      </c>
      <c r="U130" s="2">
        <f t="shared" si="6"/>
        <v>0</v>
      </c>
      <c r="V130" s="2">
        <f t="shared" si="7"/>
        <v>0</v>
      </c>
      <c r="W130" s="2">
        <f t="shared" si="8"/>
        <v>0</v>
      </c>
      <c r="X130" s="2">
        <f t="shared" si="9"/>
        <v>0</v>
      </c>
    </row>
    <row r="131" spans="14:24" x14ac:dyDescent="0.2">
      <c r="N131" s="2">
        <v>60</v>
      </c>
      <c r="O131" s="2">
        <f t="shared" si="0"/>
        <v>0</v>
      </c>
      <c r="P131" s="2">
        <f t="shared" si="1"/>
        <v>0</v>
      </c>
      <c r="Q131" s="2">
        <f t="shared" si="2"/>
        <v>0</v>
      </c>
      <c r="R131" s="2">
        <f t="shared" si="3"/>
        <v>0</v>
      </c>
      <c r="S131" s="2">
        <f t="shared" si="4"/>
        <v>0</v>
      </c>
      <c r="T131" s="2">
        <f t="shared" si="5"/>
        <v>0</v>
      </c>
      <c r="U131" s="2">
        <f t="shared" si="6"/>
        <v>0</v>
      </c>
      <c r="V131" s="2">
        <f t="shared" si="7"/>
        <v>0</v>
      </c>
      <c r="W131" s="2">
        <f t="shared" si="8"/>
        <v>0</v>
      </c>
      <c r="X131" s="2">
        <f t="shared" si="9"/>
        <v>0</v>
      </c>
    </row>
    <row r="132" spans="14:24" x14ac:dyDescent="0.2">
      <c r="N132" s="2">
        <v>80</v>
      </c>
      <c r="O132" s="2">
        <f t="shared" si="0"/>
        <v>0</v>
      </c>
      <c r="P132" s="2">
        <f t="shared" si="1"/>
        <v>0</v>
      </c>
      <c r="Q132" s="2">
        <f t="shared" si="2"/>
        <v>0</v>
      </c>
      <c r="R132" s="2">
        <f t="shared" si="3"/>
        <v>0</v>
      </c>
      <c r="S132" s="2">
        <f t="shared" si="4"/>
        <v>0</v>
      </c>
      <c r="T132" s="2">
        <f t="shared" si="5"/>
        <v>0</v>
      </c>
      <c r="U132" s="2">
        <f t="shared" si="6"/>
        <v>0</v>
      </c>
      <c r="V132" s="2">
        <f t="shared" si="7"/>
        <v>0</v>
      </c>
      <c r="W132" s="2">
        <f t="shared" si="8"/>
        <v>0</v>
      </c>
      <c r="X132" s="2">
        <f t="shared" si="9"/>
        <v>0</v>
      </c>
    </row>
    <row r="133" spans="14:24" x14ac:dyDescent="0.2">
      <c r="N133" s="2">
        <v>100</v>
      </c>
      <c r="O133" s="2">
        <f t="shared" si="0"/>
        <v>0</v>
      </c>
      <c r="P133" s="2">
        <f t="shared" si="1"/>
        <v>0</v>
      </c>
      <c r="Q133" s="2">
        <f t="shared" si="2"/>
        <v>0</v>
      </c>
      <c r="R133" s="2">
        <f t="shared" si="3"/>
        <v>0</v>
      </c>
      <c r="S133" s="2">
        <f t="shared" si="4"/>
        <v>0</v>
      </c>
      <c r="T133" s="2">
        <f t="shared" si="5"/>
        <v>0</v>
      </c>
      <c r="U133" s="2">
        <f t="shared" si="6"/>
        <v>0</v>
      </c>
      <c r="V133" s="2">
        <f t="shared" si="7"/>
        <v>0</v>
      </c>
      <c r="W133" s="2">
        <f t="shared" si="8"/>
        <v>0</v>
      </c>
      <c r="X133" s="2">
        <f t="shared" si="9"/>
        <v>0</v>
      </c>
    </row>
    <row r="134" spans="14:24" x14ac:dyDescent="0.2">
      <c r="N134" s="2">
        <v>120</v>
      </c>
      <c r="O134" s="2">
        <f t="shared" si="0"/>
        <v>0</v>
      </c>
      <c r="P134" s="2">
        <f t="shared" si="1"/>
        <v>0</v>
      </c>
      <c r="Q134" s="2">
        <f t="shared" si="2"/>
        <v>0</v>
      </c>
      <c r="R134" s="2">
        <f t="shared" si="3"/>
        <v>0</v>
      </c>
      <c r="S134" s="2">
        <f t="shared" si="4"/>
        <v>0</v>
      </c>
      <c r="T134" s="2">
        <f t="shared" si="5"/>
        <v>0</v>
      </c>
      <c r="U134" s="2">
        <f t="shared" si="6"/>
        <v>0</v>
      </c>
      <c r="V134" s="2">
        <f t="shared" si="7"/>
        <v>0</v>
      </c>
      <c r="W134" s="2">
        <f t="shared" si="8"/>
        <v>0</v>
      </c>
      <c r="X134" s="2">
        <f t="shared" si="9"/>
        <v>0</v>
      </c>
    </row>
    <row r="135" spans="14:24" x14ac:dyDescent="0.2">
      <c r="N135" s="2">
        <v>140</v>
      </c>
      <c r="O135" s="2">
        <f t="shared" si="0"/>
        <v>0</v>
      </c>
      <c r="P135" s="2">
        <f t="shared" si="1"/>
        <v>0</v>
      </c>
      <c r="Q135" s="2">
        <f t="shared" si="2"/>
        <v>0</v>
      </c>
      <c r="R135" s="2">
        <f t="shared" si="3"/>
        <v>0</v>
      </c>
      <c r="S135" s="2">
        <f t="shared" si="4"/>
        <v>0</v>
      </c>
      <c r="T135" s="2">
        <f t="shared" si="5"/>
        <v>0</v>
      </c>
      <c r="U135" s="2">
        <f t="shared" si="6"/>
        <v>0</v>
      </c>
      <c r="V135" s="2">
        <f t="shared" si="7"/>
        <v>0</v>
      </c>
      <c r="W135" s="2">
        <f t="shared" si="8"/>
        <v>0</v>
      </c>
      <c r="X135" s="2">
        <f t="shared" si="9"/>
        <v>0</v>
      </c>
    </row>
    <row r="136" spans="14:24" x14ac:dyDescent="0.2">
      <c r="N136" s="2">
        <v>160</v>
      </c>
      <c r="O136" s="2">
        <f t="shared" si="0"/>
        <v>0</v>
      </c>
      <c r="P136" s="2">
        <f t="shared" si="1"/>
        <v>0</v>
      </c>
      <c r="Q136" s="2">
        <f t="shared" si="2"/>
        <v>0</v>
      </c>
      <c r="R136" s="2">
        <f t="shared" si="3"/>
        <v>0</v>
      </c>
      <c r="S136" s="2">
        <f t="shared" si="4"/>
        <v>0</v>
      </c>
      <c r="T136" s="2">
        <f t="shared" si="5"/>
        <v>0</v>
      </c>
      <c r="U136" s="2">
        <f t="shared" si="6"/>
        <v>0</v>
      </c>
      <c r="V136" s="2">
        <f t="shared" si="7"/>
        <v>0</v>
      </c>
      <c r="W136" s="2">
        <f t="shared" si="8"/>
        <v>0</v>
      </c>
      <c r="X136" s="2">
        <f t="shared" si="9"/>
        <v>0</v>
      </c>
    </row>
    <row r="137" spans="14:24" x14ac:dyDescent="0.2">
      <c r="N137" s="2">
        <v>180</v>
      </c>
      <c r="O137" s="2">
        <f t="shared" si="0"/>
        <v>0</v>
      </c>
      <c r="P137" s="2">
        <f t="shared" si="1"/>
        <v>0</v>
      </c>
      <c r="Q137" s="2">
        <f t="shared" si="2"/>
        <v>0</v>
      </c>
      <c r="R137" s="2">
        <f t="shared" si="3"/>
        <v>0</v>
      </c>
      <c r="S137" s="2">
        <f t="shared" si="4"/>
        <v>0</v>
      </c>
      <c r="T137" s="2">
        <f t="shared" si="5"/>
        <v>0</v>
      </c>
      <c r="U137" s="2">
        <f t="shared" si="6"/>
        <v>0</v>
      </c>
      <c r="V137" s="2">
        <f t="shared" si="7"/>
        <v>0</v>
      </c>
      <c r="W137" s="2">
        <f t="shared" si="8"/>
        <v>0</v>
      </c>
      <c r="X137" s="2">
        <f t="shared" si="9"/>
        <v>0</v>
      </c>
    </row>
    <row r="138" spans="14:24" x14ac:dyDescent="0.2">
      <c r="N138" s="2">
        <v>200</v>
      </c>
      <c r="O138" s="2">
        <f t="shared" si="0"/>
        <v>0</v>
      </c>
      <c r="P138" s="2">
        <f t="shared" si="1"/>
        <v>0</v>
      </c>
      <c r="Q138" s="2">
        <f t="shared" si="2"/>
        <v>0</v>
      </c>
      <c r="R138" s="2">
        <f t="shared" si="3"/>
        <v>0</v>
      </c>
      <c r="S138" s="2">
        <f t="shared" si="4"/>
        <v>0</v>
      </c>
      <c r="T138" s="2">
        <f t="shared" si="5"/>
        <v>0</v>
      </c>
      <c r="U138" s="2">
        <f t="shared" si="6"/>
        <v>0</v>
      </c>
      <c r="V138" s="2">
        <f t="shared" si="7"/>
        <v>0</v>
      </c>
      <c r="W138" s="2">
        <f t="shared" si="8"/>
        <v>0</v>
      </c>
      <c r="X138" s="2">
        <f t="shared" si="9"/>
        <v>0</v>
      </c>
    </row>
    <row r="139" spans="14:24" x14ac:dyDescent="0.2">
      <c r="N139" s="2">
        <v>220</v>
      </c>
      <c r="O139" s="2">
        <f t="shared" si="0"/>
        <v>0</v>
      </c>
      <c r="P139" s="2">
        <f t="shared" si="1"/>
        <v>0</v>
      </c>
      <c r="Q139" s="2">
        <f t="shared" si="2"/>
        <v>0</v>
      </c>
      <c r="R139" s="2">
        <f t="shared" si="3"/>
        <v>0</v>
      </c>
      <c r="S139" s="2">
        <f t="shared" si="4"/>
        <v>0</v>
      </c>
      <c r="T139" s="2">
        <f t="shared" si="5"/>
        <v>0</v>
      </c>
      <c r="U139" s="2">
        <f t="shared" si="6"/>
        <v>0</v>
      </c>
      <c r="V139" s="2">
        <f t="shared" si="7"/>
        <v>0</v>
      </c>
      <c r="W139" s="2">
        <f t="shared" si="8"/>
        <v>0</v>
      </c>
      <c r="X139" s="2">
        <f t="shared" si="9"/>
        <v>0</v>
      </c>
    </row>
    <row r="140" spans="14:24" x14ac:dyDescent="0.2">
      <c r="N140" s="2">
        <v>240</v>
      </c>
      <c r="O140" s="2">
        <f t="shared" si="0"/>
        <v>0</v>
      </c>
      <c r="P140" s="2">
        <f t="shared" si="1"/>
        <v>0</v>
      </c>
      <c r="Q140" s="2">
        <f t="shared" si="2"/>
        <v>0</v>
      </c>
      <c r="R140" s="2">
        <f t="shared" si="3"/>
        <v>0</v>
      </c>
      <c r="S140" s="2">
        <f t="shared" si="4"/>
        <v>0</v>
      </c>
      <c r="T140" s="2">
        <f t="shared" si="5"/>
        <v>0</v>
      </c>
      <c r="U140" s="2">
        <f t="shared" si="6"/>
        <v>0</v>
      </c>
      <c r="V140" s="2">
        <f t="shared" si="7"/>
        <v>0</v>
      </c>
      <c r="W140" s="2">
        <f t="shared" si="8"/>
        <v>0</v>
      </c>
      <c r="X140" s="2">
        <f t="shared" si="9"/>
        <v>0</v>
      </c>
    </row>
    <row r="141" spans="14:24" x14ac:dyDescent="0.2">
      <c r="N141" s="2">
        <v>260</v>
      </c>
      <c r="O141" s="2">
        <f t="shared" si="0"/>
        <v>0</v>
      </c>
      <c r="P141" s="2">
        <f t="shared" si="1"/>
        <v>0</v>
      </c>
      <c r="Q141" s="2">
        <f t="shared" si="2"/>
        <v>0</v>
      </c>
      <c r="R141" s="2">
        <f t="shared" si="3"/>
        <v>0</v>
      </c>
      <c r="S141" s="2">
        <f t="shared" si="4"/>
        <v>0</v>
      </c>
      <c r="T141" s="2">
        <f t="shared" si="5"/>
        <v>0</v>
      </c>
      <c r="U141" s="2">
        <f t="shared" si="6"/>
        <v>0</v>
      </c>
      <c r="V141" s="2">
        <f t="shared" si="7"/>
        <v>0</v>
      </c>
      <c r="W141" s="2">
        <f t="shared" si="8"/>
        <v>0</v>
      </c>
      <c r="X141" s="2">
        <f t="shared" si="9"/>
        <v>0</v>
      </c>
    </row>
    <row r="142" spans="14:24" x14ac:dyDescent="0.2">
      <c r="N142" s="2">
        <v>280</v>
      </c>
      <c r="O142" s="2">
        <f t="shared" si="0"/>
        <v>0</v>
      </c>
      <c r="P142" s="2">
        <f t="shared" si="1"/>
        <v>0</v>
      </c>
      <c r="Q142" s="2">
        <f t="shared" si="2"/>
        <v>0</v>
      </c>
      <c r="R142" s="2">
        <f t="shared" si="3"/>
        <v>0</v>
      </c>
      <c r="S142" s="2">
        <f t="shared" si="4"/>
        <v>0</v>
      </c>
      <c r="T142" s="2">
        <f t="shared" si="5"/>
        <v>0</v>
      </c>
      <c r="U142" s="2">
        <f t="shared" si="6"/>
        <v>0</v>
      </c>
      <c r="V142" s="2">
        <f t="shared" si="7"/>
        <v>0</v>
      </c>
      <c r="W142" s="2">
        <f t="shared" si="8"/>
        <v>0</v>
      </c>
      <c r="X142" s="2">
        <f t="shared" si="9"/>
        <v>0</v>
      </c>
    </row>
    <row r="143" spans="14:24" x14ac:dyDescent="0.2">
      <c r="N143" s="2">
        <v>300</v>
      </c>
      <c r="O143" s="2">
        <f t="shared" si="0"/>
        <v>0</v>
      </c>
      <c r="P143" s="2">
        <f t="shared" si="1"/>
        <v>0</v>
      </c>
      <c r="Q143" s="2">
        <f t="shared" si="2"/>
        <v>0</v>
      </c>
      <c r="R143" s="2">
        <f t="shared" si="3"/>
        <v>0</v>
      </c>
      <c r="S143" s="2">
        <f t="shared" si="4"/>
        <v>0</v>
      </c>
      <c r="T143" s="2">
        <f t="shared" si="5"/>
        <v>0</v>
      </c>
      <c r="U143" s="2">
        <f t="shared" si="6"/>
        <v>0</v>
      </c>
      <c r="V143" s="2">
        <f t="shared" si="7"/>
        <v>0</v>
      </c>
      <c r="W143" s="2">
        <f t="shared" si="8"/>
        <v>0</v>
      </c>
      <c r="X143" s="2">
        <f t="shared" si="9"/>
        <v>0</v>
      </c>
    </row>
    <row r="144" spans="14:24" x14ac:dyDescent="0.2">
      <c r="N144" s="2">
        <v>320</v>
      </c>
      <c r="O144" s="2">
        <f t="shared" si="0"/>
        <v>0</v>
      </c>
      <c r="P144" s="2">
        <f t="shared" si="1"/>
        <v>0</v>
      </c>
      <c r="Q144" s="2">
        <f t="shared" si="2"/>
        <v>0</v>
      </c>
      <c r="R144" s="2">
        <f t="shared" si="3"/>
        <v>0</v>
      </c>
      <c r="S144" s="2">
        <f t="shared" si="4"/>
        <v>0</v>
      </c>
      <c r="T144" s="2">
        <f t="shared" si="5"/>
        <v>0</v>
      </c>
      <c r="U144" s="2">
        <f t="shared" si="6"/>
        <v>0</v>
      </c>
      <c r="V144" s="2">
        <f t="shared" si="7"/>
        <v>0</v>
      </c>
      <c r="W144" s="2">
        <f t="shared" si="8"/>
        <v>0</v>
      </c>
      <c r="X144" s="2">
        <f t="shared" si="9"/>
        <v>0</v>
      </c>
    </row>
    <row r="145" spans="14:24" x14ac:dyDescent="0.2">
      <c r="N145" s="2">
        <v>340</v>
      </c>
      <c r="O145" s="2">
        <f t="shared" si="0"/>
        <v>0</v>
      </c>
      <c r="P145" s="2">
        <f t="shared" si="1"/>
        <v>0</v>
      </c>
      <c r="Q145" s="2">
        <f t="shared" si="2"/>
        <v>0</v>
      </c>
      <c r="R145" s="2">
        <f t="shared" si="3"/>
        <v>0</v>
      </c>
      <c r="S145" s="2">
        <f t="shared" si="4"/>
        <v>0</v>
      </c>
      <c r="T145" s="2">
        <f t="shared" si="5"/>
        <v>0</v>
      </c>
      <c r="U145" s="2">
        <f t="shared" si="6"/>
        <v>0</v>
      </c>
      <c r="V145" s="2">
        <f t="shared" si="7"/>
        <v>0</v>
      </c>
      <c r="W145" s="2">
        <f t="shared" si="8"/>
        <v>0</v>
      </c>
      <c r="X145" s="2">
        <f t="shared" si="9"/>
        <v>0</v>
      </c>
    </row>
    <row r="146" spans="14:24" x14ac:dyDescent="0.2">
      <c r="N146" s="2">
        <v>360</v>
      </c>
      <c r="O146" s="2">
        <f t="shared" si="0"/>
        <v>0</v>
      </c>
      <c r="P146" s="2">
        <f t="shared" si="1"/>
        <v>0</v>
      </c>
      <c r="Q146" s="2">
        <f t="shared" si="2"/>
        <v>0</v>
      </c>
      <c r="R146" s="2">
        <f t="shared" si="3"/>
        <v>0</v>
      </c>
      <c r="S146" s="2">
        <f t="shared" si="4"/>
        <v>0</v>
      </c>
      <c r="T146" s="2">
        <f t="shared" si="5"/>
        <v>0</v>
      </c>
      <c r="U146" s="2">
        <f t="shared" si="6"/>
        <v>0</v>
      </c>
      <c r="V146" s="2">
        <f t="shared" si="7"/>
        <v>0</v>
      </c>
      <c r="W146" s="2">
        <f t="shared" si="8"/>
        <v>0</v>
      </c>
      <c r="X146" s="2">
        <f t="shared" si="9"/>
        <v>0</v>
      </c>
    </row>
    <row r="147" spans="14:24" x14ac:dyDescent="0.2">
      <c r="N147" s="2">
        <v>380</v>
      </c>
      <c r="O147" s="2">
        <f t="shared" si="0"/>
        <v>0</v>
      </c>
      <c r="P147" s="2">
        <f t="shared" si="1"/>
        <v>0</v>
      </c>
      <c r="Q147" s="2">
        <f t="shared" si="2"/>
        <v>0</v>
      </c>
      <c r="R147" s="2">
        <f t="shared" si="3"/>
        <v>0</v>
      </c>
      <c r="S147" s="2">
        <f t="shared" si="4"/>
        <v>0</v>
      </c>
      <c r="T147" s="2">
        <f t="shared" si="5"/>
        <v>0</v>
      </c>
      <c r="U147" s="2">
        <f t="shared" si="6"/>
        <v>0</v>
      </c>
      <c r="V147" s="2">
        <f t="shared" si="7"/>
        <v>0</v>
      </c>
      <c r="W147" s="2">
        <f t="shared" si="8"/>
        <v>0</v>
      </c>
      <c r="X147" s="2">
        <f t="shared" si="9"/>
        <v>0</v>
      </c>
    </row>
    <row r="148" spans="14:24" x14ac:dyDescent="0.2">
      <c r="N148" s="2">
        <v>400</v>
      </c>
      <c r="O148" s="2">
        <f t="shared" si="0"/>
        <v>0</v>
      </c>
      <c r="P148" s="2">
        <f t="shared" si="1"/>
        <v>0</v>
      </c>
      <c r="Q148" s="2">
        <f t="shared" si="2"/>
        <v>0</v>
      </c>
      <c r="R148" s="2">
        <f t="shared" si="3"/>
        <v>0</v>
      </c>
      <c r="S148" s="2">
        <f t="shared" si="4"/>
        <v>0</v>
      </c>
      <c r="T148" s="2">
        <f t="shared" si="5"/>
        <v>0</v>
      </c>
      <c r="U148" s="2">
        <f t="shared" si="6"/>
        <v>0</v>
      </c>
      <c r="V148" s="2">
        <f t="shared" si="7"/>
        <v>0</v>
      </c>
      <c r="W148" s="2">
        <f t="shared" si="8"/>
        <v>0</v>
      </c>
      <c r="X148" s="2">
        <f t="shared" si="9"/>
        <v>0</v>
      </c>
    </row>
    <row r="149" spans="14:24" x14ac:dyDescent="0.2">
      <c r="N149" s="2">
        <v>420</v>
      </c>
      <c r="O149" s="2">
        <f t="shared" si="0"/>
        <v>0</v>
      </c>
      <c r="P149" s="2">
        <f t="shared" si="1"/>
        <v>0</v>
      </c>
      <c r="Q149" s="2">
        <f t="shared" si="2"/>
        <v>0</v>
      </c>
      <c r="R149" s="2">
        <f t="shared" si="3"/>
        <v>0</v>
      </c>
      <c r="S149" s="2">
        <f t="shared" si="4"/>
        <v>0</v>
      </c>
      <c r="T149" s="2">
        <f t="shared" si="5"/>
        <v>0</v>
      </c>
      <c r="U149" s="2">
        <f t="shared" si="6"/>
        <v>0</v>
      </c>
      <c r="V149" s="2">
        <f t="shared" si="7"/>
        <v>0</v>
      </c>
      <c r="W149" s="2">
        <f t="shared" si="8"/>
        <v>0</v>
      </c>
      <c r="X149" s="2">
        <f t="shared" si="9"/>
        <v>0</v>
      </c>
    </row>
    <row r="150" spans="14:24" x14ac:dyDescent="0.2">
      <c r="N150" s="2">
        <v>440</v>
      </c>
      <c r="O150" s="2">
        <f t="shared" si="0"/>
        <v>0</v>
      </c>
      <c r="P150" s="2">
        <f t="shared" si="1"/>
        <v>0</v>
      </c>
      <c r="Q150" s="2">
        <f t="shared" si="2"/>
        <v>0</v>
      </c>
      <c r="R150" s="2">
        <f t="shared" si="3"/>
        <v>0</v>
      </c>
      <c r="S150" s="2">
        <f t="shared" si="4"/>
        <v>0</v>
      </c>
      <c r="T150" s="2">
        <f t="shared" si="5"/>
        <v>0</v>
      </c>
      <c r="U150" s="2">
        <f t="shared" si="6"/>
        <v>0</v>
      </c>
      <c r="V150" s="2">
        <f t="shared" si="7"/>
        <v>0</v>
      </c>
      <c r="W150" s="2">
        <f t="shared" si="8"/>
        <v>0</v>
      </c>
      <c r="X150" s="2">
        <f t="shared" si="9"/>
        <v>0</v>
      </c>
    </row>
    <row r="151" spans="14:24" x14ac:dyDescent="0.2">
      <c r="N151" s="2">
        <v>460</v>
      </c>
      <c r="O151" s="2">
        <f t="shared" si="0"/>
        <v>0</v>
      </c>
      <c r="P151" s="2">
        <f t="shared" si="1"/>
        <v>0</v>
      </c>
      <c r="Q151" s="2">
        <f t="shared" si="2"/>
        <v>0</v>
      </c>
      <c r="R151" s="2">
        <f t="shared" si="3"/>
        <v>0</v>
      </c>
      <c r="S151" s="2">
        <f t="shared" si="4"/>
        <v>0</v>
      </c>
      <c r="T151" s="2">
        <f t="shared" si="5"/>
        <v>0</v>
      </c>
      <c r="U151" s="2">
        <f t="shared" si="6"/>
        <v>0</v>
      </c>
      <c r="V151" s="2">
        <f t="shared" si="7"/>
        <v>0</v>
      </c>
      <c r="W151" s="2">
        <f t="shared" si="8"/>
        <v>0</v>
      </c>
      <c r="X151" s="2">
        <f t="shared" si="9"/>
        <v>0</v>
      </c>
    </row>
    <row r="152" spans="14:24" x14ac:dyDescent="0.2">
      <c r="N152" s="2">
        <v>480</v>
      </c>
      <c r="O152" s="2">
        <f t="shared" si="0"/>
        <v>0</v>
      </c>
      <c r="P152" s="2">
        <f t="shared" si="1"/>
        <v>0</v>
      </c>
      <c r="Q152" s="2">
        <f t="shared" si="2"/>
        <v>0</v>
      </c>
      <c r="R152" s="2">
        <f t="shared" si="3"/>
        <v>0</v>
      </c>
      <c r="S152" s="2">
        <f t="shared" si="4"/>
        <v>0</v>
      </c>
      <c r="T152" s="2">
        <f t="shared" si="5"/>
        <v>0</v>
      </c>
      <c r="U152" s="2">
        <f t="shared" si="6"/>
        <v>0</v>
      </c>
      <c r="V152" s="2">
        <f t="shared" si="7"/>
        <v>0</v>
      </c>
      <c r="W152" s="2">
        <f t="shared" si="8"/>
        <v>0</v>
      </c>
      <c r="X152" s="2">
        <f t="shared" si="9"/>
        <v>0</v>
      </c>
    </row>
    <row r="153" spans="14:24" x14ac:dyDescent="0.2">
      <c r="N153" s="2">
        <v>500</v>
      </c>
      <c r="O153" s="2">
        <f t="shared" si="0"/>
        <v>0</v>
      </c>
      <c r="P153" s="2">
        <f t="shared" si="1"/>
        <v>0</v>
      </c>
      <c r="Q153" s="2">
        <f t="shared" si="2"/>
        <v>0</v>
      </c>
      <c r="R153" s="2">
        <f t="shared" si="3"/>
        <v>0</v>
      </c>
      <c r="S153" s="2">
        <f t="shared" si="4"/>
        <v>0</v>
      </c>
      <c r="T153" s="2">
        <f t="shared" si="5"/>
        <v>0</v>
      </c>
      <c r="U153" s="2">
        <f t="shared" si="6"/>
        <v>0</v>
      </c>
      <c r="V153" s="2">
        <f t="shared" si="7"/>
        <v>0</v>
      </c>
      <c r="W153" s="2">
        <f t="shared" si="8"/>
        <v>0</v>
      </c>
      <c r="X153" s="2">
        <f t="shared" si="9"/>
        <v>0</v>
      </c>
    </row>
    <row r="154" spans="14:24" x14ac:dyDescent="0.2">
      <c r="N154" s="2">
        <v>520</v>
      </c>
      <c r="O154" s="2">
        <f t="shared" si="0"/>
        <v>0</v>
      </c>
      <c r="P154" s="2">
        <f t="shared" si="1"/>
        <v>0</v>
      </c>
      <c r="Q154" s="2">
        <f t="shared" si="2"/>
        <v>0</v>
      </c>
      <c r="R154" s="2">
        <f t="shared" si="3"/>
        <v>0</v>
      </c>
      <c r="S154" s="2">
        <f t="shared" si="4"/>
        <v>0</v>
      </c>
      <c r="T154" s="2">
        <f t="shared" si="5"/>
        <v>0</v>
      </c>
      <c r="U154" s="2">
        <f t="shared" si="6"/>
        <v>0</v>
      </c>
      <c r="V154" s="2">
        <f t="shared" si="7"/>
        <v>0</v>
      </c>
      <c r="W154" s="2">
        <f t="shared" si="8"/>
        <v>0</v>
      </c>
      <c r="X154" s="2">
        <f t="shared" si="9"/>
        <v>0</v>
      </c>
    </row>
    <row r="155" spans="14:24" x14ac:dyDescent="0.2">
      <c r="N155" s="2">
        <v>540</v>
      </c>
      <c r="O155" s="2">
        <f t="shared" si="0"/>
        <v>0</v>
      </c>
      <c r="P155" s="2">
        <f t="shared" si="1"/>
        <v>0</v>
      </c>
      <c r="Q155" s="2">
        <f t="shared" si="2"/>
        <v>0</v>
      </c>
      <c r="R155" s="2">
        <f t="shared" si="3"/>
        <v>0</v>
      </c>
      <c r="S155" s="2">
        <f t="shared" si="4"/>
        <v>0</v>
      </c>
      <c r="T155" s="2">
        <f t="shared" si="5"/>
        <v>0</v>
      </c>
      <c r="U155" s="2">
        <f t="shared" si="6"/>
        <v>0</v>
      </c>
      <c r="V155" s="2">
        <f t="shared" si="7"/>
        <v>0</v>
      </c>
      <c r="W155" s="2">
        <f t="shared" si="8"/>
        <v>0</v>
      </c>
      <c r="X155" s="2">
        <f t="shared" si="9"/>
        <v>0</v>
      </c>
    </row>
    <row r="156" spans="14:24" x14ac:dyDescent="0.2">
      <c r="N156" s="2">
        <v>560</v>
      </c>
      <c r="O156" s="2">
        <f t="shared" si="0"/>
        <v>0</v>
      </c>
      <c r="P156" s="2">
        <f t="shared" si="1"/>
        <v>0</v>
      </c>
      <c r="Q156" s="2">
        <f t="shared" si="2"/>
        <v>0</v>
      </c>
      <c r="R156" s="2">
        <f t="shared" si="3"/>
        <v>0</v>
      </c>
      <c r="S156" s="2">
        <f t="shared" si="4"/>
        <v>0</v>
      </c>
      <c r="T156" s="2">
        <f t="shared" si="5"/>
        <v>0</v>
      </c>
      <c r="U156" s="2">
        <f t="shared" si="6"/>
        <v>0</v>
      </c>
      <c r="V156" s="2">
        <f t="shared" si="7"/>
        <v>0</v>
      </c>
      <c r="W156" s="2">
        <f t="shared" si="8"/>
        <v>0</v>
      </c>
      <c r="X156" s="2">
        <f t="shared" si="9"/>
        <v>0</v>
      </c>
    </row>
    <row r="157" spans="14:24" x14ac:dyDescent="0.2">
      <c r="N157" s="2">
        <v>580</v>
      </c>
      <c r="O157" s="2">
        <f t="shared" si="0"/>
        <v>0</v>
      </c>
      <c r="P157" s="2">
        <f t="shared" si="1"/>
        <v>0</v>
      </c>
      <c r="Q157" s="2">
        <f t="shared" si="2"/>
        <v>0</v>
      </c>
      <c r="R157" s="2">
        <f t="shared" si="3"/>
        <v>0</v>
      </c>
      <c r="S157" s="2">
        <f t="shared" si="4"/>
        <v>0</v>
      </c>
      <c r="T157" s="2">
        <f t="shared" si="5"/>
        <v>0</v>
      </c>
      <c r="U157" s="2">
        <f t="shared" si="6"/>
        <v>0</v>
      </c>
      <c r="V157" s="2">
        <f t="shared" si="7"/>
        <v>0</v>
      </c>
      <c r="W157" s="2">
        <f t="shared" si="8"/>
        <v>0</v>
      </c>
      <c r="X157" s="2">
        <f t="shared" si="9"/>
        <v>0</v>
      </c>
    </row>
    <row r="158" spans="14:24" x14ac:dyDescent="0.2">
      <c r="N158" s="2">
        <v>600</v>
      </c>
      <c r="O158" s="2">
        <f t="shared" si="0"/>
        <v>0</v>
      </c>
      <c r="P158" s="2">
        <f t="shared" si="1"/>
        <v>0</v>
      </c>
      <c r="Q158" s="2">
        <f t="shared" si="2"/>
        <v>0</v>
      </c>
      <c r="R158" s="2">
        <f t="shared" si="3"/>
        <v>0</v>
      </c>
      <c r="S158" s="2">
        <f t="shared" si="4"/>
        <v>0</v>
      </c>
      <c r="T158" s="2">
        <f t="shared" si="5"/>
        <v>0</v>
      </c>
      <c r="U158" s="2">
        <f t="shared" si="6"/>
        <v>0</v>
      </c>
      <c r="V158" s="2">
        <f t="shared" si="7"/>
        <v>0</v>
      </c>
      <c r="W158" s="2">
        <f t="shared" si="8"/>
        <v>0</v>
      </c>
      <c r="X158" s="2">
        <f t="shared" si="9"/>
        <v>0</v>
      </c>
    </row>
  </sheetData>
  <mergeCells count="19">
    <mergeCell ref="G41:H41"/>
    <mergeCell ref="G43:H43"/>
    <mergeCell ref="G39:H39"/>
    <mergeCell ref="G40:H40"/>
    <mergeCell ref="G50:H50"/>
    <mergeCell ref="G51:H51"/>
    <mergeCell ref="G42:I42"/>
    <mergeCell ref="G46:H46"/>
    <mergeCell ref="G47:I47"/>
    <mergeCell ref="G48:H48"/>
    <mergeCell ref="G45:H45"/>
    <mergeCell ref="G44:H44"/>
    <mergeCell ref="G49:H49"/>
    <mergeCell ref="G37:I37"/>
    <mergeCell ref="G38:H38"/>
    <mergeCell ref="G36:I36"/>
    <mergeCell ref="B16:C16"/>
    <mergeCell ref="B18:C18"/>
    <mergeCell ref="B20:C20"/>
  </mergeCells>
  <phoneticPr fontId="5" type="noConversion"/>
  <printOptions horizontalCentered="1"/>
  <pageMargins left="0.78740157480314965" right="0.39370078740157483" top="0.39370078740157483" bottom="0.59055118110236227" header="0.39370078740157483" footer="0.51181102362204722"/>
  <pageSetup paperSize="9" orientation="portrait" horizontalDpi="203" verticalDpi="196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17122" r:id="rId4" name="Button 2">
              <controlPr defaultSize="0" print="0" autoFill="0" autoPict="0" macro="[0]!KarteLesen">
                <anchor moveWithCells="1">
                  <from>
                    <xdr:col>8</xdr:col>
                    <xdr:colOff>190500</xdr:colOff>
                    <xdr:row>2</xdr:row>
                    <xdr:rowOff>9525</xdr:rowOff>
                  </from>
                  <to>
                    <xdr:col>9</xdr:col>
                    <xdr:colOff>85725</xdr:colOff>
                    <xdr:row>2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7123" r:id="rId5" name="Button 3">
              <controlPr defaultSize="0" print="0" autoFill="0" autoPict="0" macro="[0]!EnterGeo">
                <anchor moveWithCells="1">
                  <from>
                    <xdr:col>10</xdr:col>
                    <xdr:colOff>47625</xdr:colOff>
                    <xdr:row>9</xdr:row>
                    <xdr:rowOff>19050</xdr:rowOff>
                  </from>
                  <to>
                    <xdr:col>10</xdr:col>
                    <xdr:colOff>666750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" r:id="rId6" name="Button 4">
              <controlPr defaultSize="0" print="0" autoFill="0" autoPict="0" macro="[0]!EnterUtm">
                <anchor moveWithCells="1">
                  <from>
                    <xdr:col>10</xdr:col>
                    <xdr:colOff>47625</xdr:colOff>
                    <xdr:row>11</xdr:row>
                    <xdr:rowOff>9525</xdr:rowOff>
                  </from>
                  <to>
                    <xdr:col>10</xdr:col>
                    <xdr:colOff>666750</xdr:colOff>
                    <xdr:row>12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7125" r:id="rId7" name="Button 5">
              <controlPr defaultSize="0" print="0" autoFill="0" autoPict="0" macro="[0]!ClearGeo">
                <anchor moveWithCells="1">
                  <from>
                    <xdr:col>10</xdr:col>
                    <xdr:colOff>47625</xdr:colOff>
                    <xdr:row>13</xdr:row>
                    <xdr:rowOff>0</xdr:rowOff>
                  </from>
                  <to>
                    <xdr:col>10</xdr:col>
                    <xdr:colOff>666750</xdr:colOff>
                    <xdr:row>14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Tabelle15">
    <pageSetUpPr fitToPage="1"/>
  </sheetPr>
  <dimension ref="A1:Y185"/>
  <sheetViews>
    <sheetView showGridLines="0" topLeftCell="A3" zoomScaleNormal="100" workbookViewId="0">
      <selection activeCell="A3" sqref="A3"/>
    </sheetView>
  </sheetViews>
  <sheetFormatPr baseColWidth="10" defaultColWidth="11.5703125" defaultRowHeight="11.25" x14ac:dyDescent="0.2"/>
  <cols>
    <col min="1" max="1" width="0.5703125" style="2" customWidth="1"/>
    <col min="2" max="2" width="4.140625" style="2" customWidth="1"/>
    <col min="3" max="5" width="9.7109375" style="2" customWidth="1"/>
    <col min="6" max="6" width="7.7109375" style="2" customWidth="1"/>
    <col min="7" max="8" width="13.7109375" style="2" customWidth="1"/>
    <col min="9" max="9" width="11.42578125" style="2" customWidth="1"/>
    <col min="10" max="10" width="4.28515625" style="2" customWidth="1"/>
    <col min="11" max="16384" width="11.5703125" style="2"/>
  </cols>
  <sheetData>
    <row r="1" spans="1:10" s="8" customFormat="1" hidden="1" x14ac:dyDescent="0.2">
      <c r="G1" s="40"/>
      <c r="H1" s="40"/>
    </row>
    <row r="2" spans="1:10" hidden="1" x14ac:dyDescent="0.2">
      <c r="A2" s="1"/>
    </row>
    <row r="3" spans="1:10" ht="28.5" customHeight="1" x14ac:dyDescent="0.2">
      <c r="B3" s="130" t="s">
        <v>284</v>
      </c>
      <c r="C3" s="130"/>
      <c r="D3" s="130"/>
      <c r="E3" s="130"/>
      <c r="F3" s="130"/>
      <c r="G3" s="130"/>
      <c r="H3" s="130"/>
      <c r="I3" s="130"/>
      <c r="J3" s="130"/>
    </row>
    <row r="4" spans="1:10" x14ac:dyDescent="0.2">
      <c r="C4" s="7" t="s">
        <v>268</v>
      </c>
      <c r="D4" s="40" t="str">
        <f>IF('Statistik stat'!D1="","",'Statistik stat'!D1)</f>
        <v/>
      </c>
      <c r="E4" s="8"/>
      <c r="F4" s="8"/>
      <c r="G4" s="40"/>
      <c r="H4" s="7" t="s">
        <v>265</v>
      </c>
      <c r="I4" s="40">
        <f>_Datensatznummer</f>
        <v>0</v>
      </c>
      <c r="J4" s="8"/>
    </row>
    <row r="5" spans="1:10" ht="12.75" customHeight="1" x14ac:dyDescent="0.2">
      <c r="C5" s="7" t="s">
        <v>258</v>
      </c>
      <c r="D5" s="84" t="str">
        <f>IF('Statistik stat'!D5="","",'Statistik stat'!D5)</f>
        <v/>
      </c>
      <c r="E5" s="8"/>
      <c r="F5" s="8"/>
      <c r="H5" s="7" t="s">
        <v>2</v>
      </c>
      <c r="I5" s="85">
        <f>_Kartennummer</f>
        <v>0</v>
      </c>
      <c r="J5" s="8"/>
    </row>
    <row r="6" spans="1:10" ht="12.75" customHeight="1" x14ac:dyDescent="0.2">
      <c r="C6" s="7" t="s">
        <v>259</v>
      </c>
      <c r="D6" s="84" t="str">
        <f>IF('Statistik stat'!D6="","",'Statistik stat'!D6)</f>
        <v/>
      </c>
      <c r="E6" s="8"/>
      <c r="F6" s="8"/>
      <c r="H6" s="7" t="s">
        <v>266</v>
      </c>
      <c r="I6" s="86">
        <f>_MessDatum</f>
        <v>0</v>
      </c>
      <c r="J6" s="8"/>
    </row>
    <row r="7" spans="1:10" ht="12.75" customHeight="1" x14ac:dyDescent="0.2">
      <c r="C7" s="7" t="s">
        <v>260</v>
      </c>
      <c r="D7" s="84" t="str">
        <f>IF('Statistik stat'!D7="","",'Statistik stat'!D7)</f>
        <v/>
      </c>
      <c r="E7" s="8"/>
      <c r="F7" s="8"/>
      <c r="H7" s="7" t="s">
        <v>267</v>
      </c>
      <c r="I7" s="86">
        <f>_MessDatum1</f>
        <v>0</v>
      </c>
      <c r="J7" s="8"/>
    </row>
    <row r="8" spans="1:10" ht="12.75" customHeight="1" x14ac:dyDescent="0.2">
      <c r="C8" s="7" t="s">
        <v>261</v>
      </c>
      <c r="D8" s="84" t="str">
        <f>IF('Statistik stat'!D8="","",'Statistik stat'!D8)</f>
        <v/>
      </c>
      <c r="E8" s="8"/>
      <c r="F8" s="8"/>
      <c r="H8" s="7" t="s">
        <v>1</v>
      </c>
      <c r="I8" s="40">
        <f>_Geraetenummer</f>
        <v>0</v>
      </c>
      <c r="J8" s="8"/>
    </row>
    <row r="9" spans="1:10" ht="12.75" customHeight="1" x14ac:dyDescent="0.2">
      <c r="C9" s="7" t="s">
        <v>262</v>
      </c>
      <c r="D9" s="84" t="str">
        <f>IF('Statistik stat'!D9="","",'Statistik stat'!D9)</f>
        <v/>
      </c>
      <c r="E9" s="8"/>
      <c r="F9" s="8"/>
      <c r="H9" s="7" t="s">
        <v>14</v>
      </c>
      <c r="I9" s="87">
        <f>_PlattenDurchmesser</f>
        <v>0</v>
      </c>
      <c r="J9" s="8"/>
    </row>
    <row r="10" spans="1:10" ht="12.75" customHeight="1" x14ac:dyDescent="0.2">
      <c r="C10" s="7" t="s">
        <v>283</v>
      </c>
      <c r="D10" s="84" t="str">
        <f>IF('Statistik stat'!D10="","",'Statistik stat'!D10)</f>
        <v/>
      </c>
      <c r="E10" s="8"/>
      <c r="F10" s="8"/>
      <c r="H10" s="7" t="s">
        <v>15</v>
      </c>
      <c r="I10" s="88">
        <f>_Hebelarm</f>
        <v>0</v>
      </c>
      <c r="J10" s="8"/>
    </row>
    <row r="11" spans="1:10" ht="12.75" customHeight="1" x14ac:dyDescent="0.2">
      <c r="C11" s="7" t="s">
        <v>263</v>
      </c>
      <c r="D11" s="84" t="str">
        <f>IF('Statistik stat'!D11="","",'Statistik stat'!D11)</f>
        <v/>
      </c>
      <c r="E11" s="8"/>
      <c r="F11" s="8"/>
      <c r="H11" s="1" t="str">
        <f>IF(_Tilt_mm="","","max plate tilt:")</f>
        <v/>
      </c>
      <c r="I11" s="4" t="str">
        <f>IF(_Tilt_mm="","",_Tilt_mm)</f>
        <v/>
      </c>
      <c r="J11" s="8"/>
    </row>
    <row r="12" spans="1:10" ht="11.25" customHeight="1" x14ac:dyDescent="0.2">
      <c r="C12" s="7" t="s">
        <v>264</v>
      </c>
      <c r="D12" s="199" t="s">
        <v>389</v>
      </c>
      <c r="E12" s="89"/>
      <c r="F12" s="89"/>
      <c r="G12" s="40"/>
      <c r="H12" s="7" t="str">
        <f>IF(_cLat="","","Lat.:")</f>
        <v/>
      </c>
      <c r="I12" s="40"/>
      <c r="J12" s="8"/>
    </row>
    <row r="13" spans="1:10" x14ac:dyDescent="0.2">
      <c r="B13" s="8"/>
      <c r="C13" s="8"/>
      <c r="D13" s="8"/>
      <c r="E13" s="8"/>
      <c r="F13" s="8"/>
      <c r="G13" s="8"/>
      <c r="H13" s="7" t="str">
        <f>IF(_cLon="","","Lon.:")</f>
        <v/>
      </c>
      <c r="I13" s="40"/>
      <c r="J13" s="8"/>
    </row>
    <row r="14" spans="1:10" x14ac:dyDescent="0.2">
      <c r="B14" s="90"/>
      <c r="C14" s="90"/>
      <c r="D14" s="90"/>
      <c r="E14" s="90"/>
      <c r="F14" s="7" t="str">
        <f>IF(_cZone="","","UTM:")</f>
        <v/>
      </c>
      <c r="G14" s="7"/>
      <c r="H14" s="7"/>
      <c r="I14" s="40"/>
      <c r="J14" s="8"/>
    </row>
    <row r="15" spans="1:10" ht="22.5" x14ac:dyDescent="0.2">
      <c r="A15" s="137"/>
      <c r="B15" s="138" t="s">
        <v>0</v>
      </c>
      <c r="C15" s="91" t="s">
        <v>279</v>
      </c>
      <c r="D15" s="91" t="s">
        <v>252</v>
      </c>
      <c r="E15" s="91" t="s">
        <v>253</v>
      </c>
      <c r="F15" s="8"/>
      <c r="G15" s="8"/>
      <c r="H15" s="8"/>
      <c r="I15" s="8"/>
      <c r="J15" s="8"/>
    </row>
    <row r="16" spans="1:10" x14ac:dyDescent="0.2">
      <c r="A16" s="137"/>
      <c r="B16" s="139" t="s">
        <v>254</v>
      </c>
      <c r="C16" s="140"/>
      <c r="D16" s="140"/>
      <c r="E16" s="136"/>
      <c r="F16" s="8"/>
      <c r="G16" s="8"/>
      <c r="H16" s="8"/>
      <c r="I16" s="8"/>
      <c r="J16" s="8"/>
    </row>
    <row r="17" spans="1:10" x14ac:dyDescent="0.2">
      <c r="A17" s="137"/>
      <c r="B17" s="92"/>
      <c r="C17" s="93">
        <v>0</v>
      </c>
      <c r="D17" s="94">
        <v>0.01</v>
      </c>
      <c r="E17" s="92"/>
      <c r="F17" s="8"/>
      <c r="G17" s="8"/>
      <c r="H17" s="8"/>
      <c r="I17" s="8"/>
      <c r="J17" s="8"/>
    </row>
    <row r="18" spans="1:10" x14ac:dyDescent="0.2">
      <c r="A18" s="137"/>
      <c r="B18" s="139" t="s">
        <v>255</v>
      </c>
      <c r="C18" s="140"/>
      <c r="D18" s="140"/>
      <c r="E18" s="136"/>
      <c r="F18" s="8"/>
      <c r="G18" s="8"/>
      <c r="H18" s="8"/>
      <c r="I18" s="8"/>
      <c r="J18" s="8"/>
    </row>
    <row r="19" spans="1:10" x14ac:dyDescent="0.2">
      <c r="A19" s="137"/>
      <c r="B19" s="92"/>
      <c r="C19" s="93">
        <v>0</v>
      </c>
      <c r="D19" s="94">
        <v>0.02</v>
      </c>
      <c r="E19" s="92"/>
      <c r="F19" s="8"/>
      <c r="G19" s="8"/>
      <c r="H19" s="8"/>
      <c r="I19" s="8"/>
      <c r="J19" s="8"/>
    </row>
    <row r="20" spans="1:10" x14ac:dyDescent="0.2">
      <c r="A20" s="137"/>
      <c r="B20" s="139" t="s">
        <v>256</v>
      </c>
      <c r="C20" s="140"/>
      <c r="D20" s="140"/>
      <c r="E20" s="136"/>
      <c r="F20" s="8"/>
      <c r="G20" s="8"/>
      <c r="H20" s="8"/>
      <c r="I20" s="8"/>
      <c r="J20" s="8"/>
    </row>
    <row r="21" spans="1:10" x14ac:dyDescent="0.2">
      <c r="A21" s="137"/>
      <c r="B21" s="92"/>
      <c r="C21" s="93">
        <v>0</v>
      </c>
      <c r="D21" s="94">
        <v>0.03</v>
      </c>
      <c r="E21" s="92"/>
      <c r="F21" s="8"/>
      <c r="G21" s="8"/>
      <c r="H21" s="8"/>
      <c r="I21" s="8"/>
      <c r="J21" s="8"/>
    </row>
    <row r="22" spans="1:10" x14ac:dyDescent="0.2">
      <c r="A22" s="137"/>
      <c r="B22" s="139" t="s">
        <v>287</v>
      </c>
      <c r="C22" s="141"/>
      <c r="D22" s="142"/>
      <c r="E22" s="143"/>
      <c r="F22" s="8"/>
      <c r="G22" s="8"/>
      <c r="H22" s="8"/>
      <c r="I22" s="8"/>
      <c r="J22" s="8"/>
    </row>
    <row r="23" spans="1:10" x14ac:dyDescent="0.2">
      <c r="A23" s="137"/>
      <c r="B23" s="92"/>
      <c r="C23" s="93">
        <v>0</v>
      </c>
      <c r="D23" s="94">
        <v>0.04</v>
      </c>
      <c r="E23" s="92"/>
      <c r="F23" s="8"/>
      <c r="G23" s="8"/>
      <c r="H23" s="8"/>
      <c r="I23" s="8"/>
      <c r="J23" s="8"/>
    </row>
    <row r="24" spans="1:10" x14ac:dyDescent="0.2">
      <c r="A24" s="137"/>
      <c r="B24" s="139" t="s">
        <v>285</v>
      </c>
      <c r="C24" s="141"/>
      <c r="D24" s="142"/>
      <c r="E24" s="143"/>
      <c r="F24" s="95"/>
      <c r="G24" s="8"/>
      <c r="H24" s="8"/>
      <c r="I24" s="8"/>
      <c r="J24" s="8"/>
    </row>
    <row r="25" spans="1:10" x14ac:dyDescent="0.2">
      <c r="A25" s="137"/>
      <c r="B25" s="96"/>
      <c r="C25" s="144">
        <v>0</v>
      </c>
      <c r="D25" s="97">
        <v>0.05</v>
      </c>
      <c r="E25" s="96"/>
      <c r="F25" s="95"/>
      <c r="G25" s="8"/>
      <c r="H25" s="8"/>
      <c r="I25" s="8"/>
      <c r="J25" s="8"/>
    </row>
    <row r="26" spans="1:10" x14ac:dyDescent="0.2">
      <c r="A26" s="3"/>
      <c r="B26" s="135"/>
      <c r="C26" s="129"/>
      <c r="D26" s="129"/>
      <c r="E26" s="129"/>
      <c r="F26" s="8"/>
      <c r="G26" s="8"/>
      <c r="H26" s="8"/>
      <c r="I26" s="8"/>
      <c r="J26" s="8"/>
    </row>
    <row r="27" spans="1:10" x14ac:dyDescent="0.2">
      <c r="A27" s="3"/>
      <c r="B27" s="65"/>
      <c r="C27" s="8"/>
      <c r="D27" s="8"/>
      <c r="E27" s="8"/>
      <c r="F27" s="8"/>
      <c r="G27" s="8"/>
      <c r="H27" s="8"/>
      <c r="I27" s="8"/>
      <c r="J27" s="8"/>
    </row>
    <row r="28" spans="1:10" x14ac:dyDescent="0.2">
      <c r="A28" s="3"/>
      <c r="B28" s="65"/>
      <c r="C28" s="8"/>
      <c r="D28" s="8"/>
      <c r="E28" s="8"/>
      <c r="F28" s="8"/>
      <c r="G28" s="8"/>
      <c r="H28" s="8"/>
      <c r="I28" s="8"/>
      <c r="J28" s="8"/>
    </row>
    <row r="29" spans="1:10" x14ac:dyDescent="0.2">
      <c r="A29" s="3"/>
      <c r="B29" s="65"/>
      <c r="C29" s="8"/>
      <c r="D29" s="8"/>
      <c r="E29" s="8"/>
      <c r="F29" s="8"/>
      <c r="G29" s="8"/>
      <c r="H29" s="8"/>
      <c r="I29" s="8"/>
      <c r="J29" s="8"/>
    </row>
    <row r="30" spans="1:10" x14ac:dyDescent="0.2">
      <c r="A30" s="3"/>
      <c r="B30" s="3"/>
      <c r="G30" s="8"/>
      <c r="H30" s="8"/>
      <c r="I30" s="8"/>
      <c r="J30" s="8"/>
    </row>
    <row r="31" spans="1:10" x14ac:dyDescent="0.2">
      <c r="A31" s="3"/>
      <c r="B31" s="3"/>
      <c r="G31" s="8"/>
      <c r="H31" s="8"/>
      <c r="I31" s="8"/>
      <c r="J31" s="8"/>
    </row>
    <row r="32" spans="1:10" x14ac:dyDescent="0.2">
      <c r="A32" s="3"/>
      <c r="B32" s="3"/>
      <c r="G32" s="8"/>
      <c r="H32" s="8"/>
      <c r="I32" s="8"/>
    </row>
    <row r="33" spans="1:9" x14ac:dyDescent="0.2">
      <c r="A33" s="3"/>
      <c r="B33" s="3"/>
      <c r="G33" s="8"/>
      <c r="H33" s="8"/>
      <c r="I33" s="8"/>
    </row>
    <row r="34" spans="1:9" x14ac:dyDescent="0.2">
      <c r="A34" s="3"/>
      <c r="B34" s="3"/>
      <c r="G34" s="8"/>
      <c r="H34" s="8"/>
      <c r="I34" s="8"/>
    </row>
    <row r="35" spans="1:9" x14ac:dyDescent="0.2">
      <c r="A35" s="3"/>
      <c r="B35" s="3"/>
      <c r="G35" s="8"/>
      <c r="H35" s="8"/>
      <c r="I35" s="8"/>
    </row>
    <row r="36" spans="1:9" x14ac:dyDescent="0.2">
      <c r="A36" s="3"/>
      <c r="B36" s="3"/>
      <c r="G36" s="8"/>
      <c r="H36" s="8"/>
      <c r="I36" s="8"/>
    </row>
    <row r="37" spans="1:9" x14ac:dyDescent="0.2">
      <c r="A37" s="3"/>
      <c r="B37" s="3"/>
      <c r="G37" s="8"/>
      <c r="H37" s="8"/>
      <c r="I37" s="8"/>
    </row>
    <row r="38" spans="1:9" x14ac:dyDescent="0.2">
      <c r="A38" s="3"/>
      <c r="B38" s="3"/>
      <c r="G38" s="8"/>
      <c r="H38" s="8"/>
      <c r="I38" s="8"/>
    </row>
    <row r="39" spans="1:9" x14ac:dyDescent="0.2">
      <c r="A39" s="3"/>
      <c r="B39" s="3"/>
      <c r="G39" s="8"/>
      <c r="H39" s="8"/>
      <c r="I39" s="8"/>
    </row>
    <row r="40" spans="1:9" x14ac:dyDescent="0.2">
      <c r="A40" s="3"/>
      <c r="B40" s="3"/>
      <c r="G40" s="8"/>
      <c r="H40" s="8"/>
      <c r="I40" s="8"/>
    </row>
    <row r="41" spans="1:9" x14ac:dyDescent="0.2">
      <c r="A41" s="3"/>
      <c r="B41" s="3"/>
      <c r="G41" s="8"/>
      <c r="H41" s="8"/>
      <c r="I41" s="8"/>
    </row>
    <row r="42" spans="1:9" x14ac:dyDescent="0.2">
      <c r="A42" s="3"/>
      <c r="B42" s="3"/>
      <c r="G42" s="8"/>
      <c r="H42" s="8"/>
      <c r="I42" s="8"/>
    </row>
    <row r="43" spans="1:9" x14ac:dyDescent="0.2">
      <c r="A43" s="3"/>
      <c r="B43" s="3"/>
      <c r="G43" s="83" t="s">
        <v>7</v>
      </c>
      <c r="H43" s="23" t="s">
        <v>254</v>
      </c>
      <c r="I43" s="83" t="s">
        <v>256</v>
      </c>
    </row>
    <row r="44" spans="1:9" x14ac:dyDescent="0.2">
      <c r="A44" s="3"/>
      <c r="B44" s="3"/>
      <c r="G44" s="104" t="s">
        <v>280</v>
      </c>
      <c r="H44" s="98" t="str">
        <f>IF(_Parameter0="","",_Parameter0)</f>
        <v/>
      </c>
      <c r="I44" s="99" t="str">
        <f>IF(_Parameter2="","",_Parameter2)</f>
        <v/>
      </c>
    </row>
    <row r="45" spans="1:9" x14ac:dyDescent="0.2">
      <c r="A45" s="3"/>
      <c r="B45" s="3"/>
      <c r="G45" s="105" t="s">
        <v>281</v>
      </c>
      <c r="H45" s="100" t="str">
        <f>IF(P128="","",P128)</f>
        <v/>
      </c>
      <c r="I45" s="101" t="str">
        <f>IF(P130="","",P130)</f>
        <v/>
      </c>
    </row>
    <row r="46" spans="1:9" x14ac:dyDescent="0.2">
      <c r="A46" s="3"/>
      <c r="B46" s="3"/>
      <c r="G46" s="106" t="s">
        <v>282</v>
      </c>
      <c r="H46" s="102" t="str">
        <f>IF(Q128="","",Q128)</f>
        <v/>
      </c>
      <c r="I46" s="103" t="str">
        <f>IF(Q130="","",Q130)</f>
        <v/>
      </c>
    </row>
    <row r="47" spans="1:9" x14ac:dyDescent="0.2">
      <c r="A47" s="3"/>
      <c r="B47" s="3"/>
      <c r="G47" s="8"/>
      <c r="H47" s="8"/>
      <c r="I47" s="8"/>
    </row>
    <row r="48" spans="1:9" ht="12.75" x14ac:dyDescent="0.2">
      <c r="A48" s="3"/>
      <c r="B48" s="3"/>
      <c r="G48" s="107" t="s">
        <v>257</v>
      </c>
      <c r="H48" s="107"/>
      <c r="I48" s="107"/>
    </row>
    <row r="49" spans="1:9" ht="12.75" x14ac:dyDescent="0.2">
      <c r="A49" s="3"/>
      <c r="B49" s="3"/>
      <c r="G49" s="108"/>
      <c r="H49" s="47" t="s">
        <v>254</v>
      </c>
      <c r="I49" s="109" t="s">
        <v>256</v>
      </c>
    </row>
    <row r="50" spans="1:9" x14ac:dyDescent="0.2">
      <c r="A50" s="3"/>
      <c r="B50" s="3"/>
      <c r="G50" s="110" t="s">
        <v>276</v>
      </c>
      <c r="H50" s="111">
        <f>S128</f>
        <v>0</v>
      </c>
      <c r="I50" s="112">
        <f>S130</f>
        <v>0</v>
      </c>
    </row>
    <row r="51" spans="1:9" x14ac:dyDescent="0.2">
      <c r="A51" s="3"/>
      <c r="B51" s="3"/>
      <c r="G51" s="113" t="s">
        <v>277</v>
      </c>
      <c r="H51" s="114">
        <f>T128</f>
        <v>0</v>
      </c>
      <c r="I51" s="115" t="str">
        <f>IF(T130=0,"",T130)</f>
        <v/>
      </c>
    </row>
    <row r="52" spans="1:9" x14ac:dyDescent="0.2">
      <c r="A52" s="3"/>
      <c r="B52" s="3"/>
      <c r="G52" s="116" t="s">
        <v>278</v>
      </c>
      <c r="H52" s="117" t="str">
        <f>IF(OR(I51="",H51=0),"",I51/H51)</f>
        <v/>
      </c>
      <c r="I52" s="118"/>
    </row>
    <row r="53" spans="1:9" x14ac:dyDescent="0.2">
      <c r="A53" s="3"/>
      <c r="B53" s="3"/>
      <c r="G53" s="119" t="s">
        <v>269</v>
      </c>
      <c r="H53" s="120"/>
      <c r="I53" s="119"/>
    </row>
    <row r="54" spans="1:9" x14ac:dyDescent="0.2">
      <c r="A54" s="3"/>
      <c r="B54" s="3"/>
      <c r="G54" s="110" t="s">
        <v>274</v>
      </c>
      <c r="H54" s="121">
        <v>0.05</v>
      </c>
      <c r="I54" s="122">
        <v>0.05</v>
      </c>
    </row>
    <row r="55" spans="1:9" x14ac:dyDescent="0.2">
      <c r="A55" s="3"/>
      <c r="B55" s="3"/>
      <c r="G55" s="123" t="s">
        <v>273</v>
      </c>
      <c r="H55" s="124">
        <v>0.15</v>
      </c>
      <c r="I55" s="125">
        <v>0.15</v>
      </c>
    </row>
    <row r="56" spans="1:9" x14ac:dyDescent="0.2">
      <c r="A56" s="3"/>
      <c r="B56" s="3"/>
      <c r="G56" s="113" t="s">
        <v>272</v>
      </c>
      <c r="H56" s="114" t="str">
        <f>IF(P101&lt;&gt;0,P101,"")</f>
        <v/>
      </c>
      <c r="I56" s="115" t="str">
        <f>IF(P111&lt;&gt;0,P111,"")</f>
        <v/>
      </c>
    </row>
    <row r="57" spans="1:9" x14ac:dyDescent="0.2">
      <c r="A57" s="3"/>
      <c r="B57" s="3"/>
      <c r="G57" s="116" t="s">
        <v>275</v>
      </c>
      <c r="H57" s="117" t="str">
        <f>IF(OR(I56="",H56=0),"",I56/H56)</f>
        <v/>
      </c>
      <c r="I57" s="118"/>
    </row>
    <row r="58" spans="1:9" x14ac:dyDescent="0.2">
      <c r="A58" s="3"/>
      <c r="B58" s="3"/>
      <c r="G58" s="119" t="s">
        <v>270</v>
      </c>
      <c r="H58" s="120"/>
      <c r="I58" s="119"/>
    </row>
    <row r="59" spans="1:9" x14ac:dyDescent="0.2">
      <c r="A59" s="3"/>
      <c r="B59" s="3"/>
      <c r="G59" s="110" t="s">
        <v>274</v>
      </c>
      <c r="H59" s="121">
        <v>0.15</v>
      </c>
      <c r="I59" s="122">
        <v>0.15</v>
      </c>
    </row>
    <row r="60" spans="1:9" x14ac:dyDescent="0.2">
      <c r="A60" s="3"/>
      <c r="B60" s="3"/>
      <c r="G60" s="123" t="s">
        <v>273</v>
      </c>
      <c r="H60" s="124">
        <v>0.25</v>
      </c>
      <c r="I60" s="125">
        <v>0.25</v>
      </c>
    </row>
    <row r="61" spans="1:9" x14ac:dyDescent="0.2">
      <c r="A61" s="3"/>
      <c r="B61" s="3"/>
      <c r="G61" s="113" t="s">
        <v>272</v>
      </c>
      <c r="H61" s="114" t="str">
        <f>IF(P102&lt;&gt;0,P102,"")</f>
        <v/>
      </c>
      <c r="I61" s="115" t="str">
        <f>IF(P112&lt;&gt;0,P112,"")</f>
        <v/>
      </c>
    </row>
    <row r="62" spans="1:9" x14ac:dyDescent="0.2">
      <c r="A62" s="3"/>
      <c r="B62" s="3"/>
      <c r="G62" s="116" t="s">
        <v>275</v>
      </c>
      <c r="H62" s="117" t="str">
        <f>IF(OR(I61="",H61=0),"",I61/H61)</f>
        <v/>
      </c>
      <c r="I62" s="118"/>
    </row>
    <row r="63" spans="1:9" x14ac:dyDescent="0.2">
      <c r="A63" s="3"/>
      <c r="B63" s="3"/>
      <c r="G63" s="119" t="s">
        <v>271</v>
      </c>
      <c r="H63" s="120"/>
      <c r="I63" s="119"/>
    </row>
    <row r="64" spans="1:9" x14ac:dyDescent="0.2">
      <c r="A64" s="3"/>
      <c r="B64" s="3"/>
      <c r="G64" s="110" t="s">
        <v>274</v>
      </c>
      <c r="H64" s="121">
        <v>0.25</v>
      </c>
      <c r="I64" s="122">
        <v>0.25</v>
      </c>
    </row>
    <row r="65" spans="1:10" x14ac:dyDescent="0.2">
      <c r="A65" s="3"/>
      <c r="B65" s="3"/>
      <c r="G65" s="123" t="s">
        <v>273</v>
      </c>
      <c r="H65" s="124">
        <v>0.35</v>
      </c>
      <c r="I65" s="125">
        <v>0.35</v>
      </c>
    </row>
    <row r="66" spans="1:10" x14ac:dyDescent="0.2">
      <c r="A66" s="3"/>
      <c r="B66" s="3"/>
      <c r="G66" s="113" t="s">
        <v>272</v>
      </c>
      <c r="H66" s="114" t="str">
        <f>IF(P103&lt;&gt;0,P103,"")</f>
        <v/>
      </c>
      <c r="I66" s="115" t="str">
        <f>IF(P113&lt;&gt;0,P113,"")</f>
        <v/>
      </c>
    </row>
    <row r="67" spans="1:10" x14ac:dyDescent="0.2">
      <c r="A67" s="3"/>
      <c r="B67" s="3"/>
      <c r="G67" s="126" t="s">
        <v>275</v>
      </c>
      <c r="H67" s="127" t="str">
        <f>IF(OR(I66="",H66=0),"",I66/H66)</f>
        <v/>
      </c>
      <c r="I67" s="128"/>
    </row>
    <row r="68" spans="1:10" x14ac:dyDescent="0.2">
      <c r="A68" s="3"/>
      <c r="B68" s="3"/>
      <c r="G68" s="131"/>
      <c r="H68" s="132"/>
      <c r="I68" s="132"/>
    </row>
    <row r="69" spans="1:10" x14ac:dyDescent="0.2">
      <c r="A69" s="3"/>
      <c r="B69" s="3"/>
      <c r="G69" s="131"/>
      <c r="H69" s="132"/>
      <c r="I69" s="132"/>
    </row>
    <row r="70" spans="1:10" x14ac:dyDescent="0.2">
      <c r="A70" s="3"/>
      <c r="B70" s="3"/>
      <c r="G70" s="131"/>
      <c r="H70" s="132"/>
      <c r="I70" s="132"/>
    </row>
    <row r="71" spans="1:10" s="82" customFormat="1" ht="12.75" x14ac:dyDescent="0.2">
      <c r="A71" s="133"/>
      <c r="B71" s="134"/>
      <c r="G71" s="131"/>
      <c r="H71" s="132"/>
      <c r="I71" s="132"/>
      <c r="J71" s="2"/>
    </row>
    <row r="72" spans="1:10" x14ac:dyDescent="0.2">
      <c r="A72" s="3"/>
      <c r="B72" s="4"/>
      <c r="G72" s="131"/>
      <c r="H72" s="132"/>
      <c r="I72" s="132"/>
    </row>
    <row r="73" spans="1:10" ht="12.75" x14ac:dyDescent="0.2">
      <c r="A73" s="3"/>
      <c r="B73" s="3"/>
      <c r="G73" s="131"/>
      <c r="H73" s="132"/>
      <c r="I73" s="132"/>
      <c r="J73" s="82"/>
    </row>
    <row r="74" spans="1:10" x14ac:dyDescent="0.2">
      <c r="A74" s="3"/>
      <c r="B74" s="3"/>
      <c r="G74" s="131"/>
      <c r="H74" s="132"/>
      <c r="I74" s="132"/>
    </row>
    <row r="75" spans="1:10" x14ac:dyDescent="0.2">
      <c r="A75" s="3"/>
      <c r="B75" s="3"/>
      <c r="G75" s="131"/>
      <c r="H75" s="132"/>
      <c r="I75" s="132"/>
    </row>
    <row r="76" spans="1:10" x14ac:dyDescent="0.2">
      <c r="A76" s="3"/>
      <c r="B76" s="3"/>
      <c r="G76" s="131"/>
      <c r="H76" s="132"/>
      <c r="I76" s="132"/>
    </row>
    <row r="77" spans="1:10" x14ac:dyDescent="0.2">
      <c r="A77" s="3"/>
      <c r="B77" s="3"/>
      <c r="G77" s="131"/>
      <c r="H77" s="132"/>
      <c r="I77" s="132"/>
    </row>
    <row r="78" spans="1:10" x14ac:dyDescent="0.2">
      <c r="A78" s="3"/>
      <c r="B78" s="3"/>
      <c r="G78" s="131"/>
      <c r="H78" s="132"/>
      <c r="I78" s="132"/>
    </row>
    <row r="79" spans="1:10" x14ac:dyDescent="0.2">
      <c r="A79" s="3"/>
      <c r="B79" s="3"/>
      <c r="G79" s="131"/>
      <c r="H79" s="132"/>
      <c r="I79" s="132"/>
    </row>
    <row r="80" spans="1:10" x14ac:dyDescent="0.2">
      <c r="A80" s="3"/>
      <c r="B80" s="3"/>
      <c r="G80" s="131"/>
      <c r="H80" s="132"/>
      <c r="I80" s="132"/>
    </row>
    <row r="81" spans="1:9" x14ac:dyDescent="0.2">
      <c r="A81" s="3"/>
      <c r="B81" s="3"/>
      <c r="G81" s="131"/>
      <c r="H81" s="132"/>
      <c r="I81" s="132"/>
    </row>
    <row r="82" spans="1:9" x14ac:dyDescent="0.2">
      <c r="A82" s="3"/>
      <c r="B82" s="3"/>
      <c r="G82" s="131"/>
      <c r="H82" s="132"/>
      <c r="I82" s="132"/>
    </row>
    <row r="83" spans="1:9" x14ac:dyDescent="0.2">
      <c r="A83" s="3"/>
      <c r="B83" s="3"/>
      <c r="G83" s="131"/>
      <c r="H83" s="132"/>
      <c r="I83" s="132"/>
    </row>
    <row r="84" spans="1:9" x14ac:dyDescent="0.2">
      <c r="A84" s="3"/>
      <c r="B84" s="3"/>
      <c r="G84" s="131"/>
      <c r="H84" s="132"/>
      <c r="I84" s="132"/>
    </row>
    <row r="85" spans="1:9" x14ac:dyDescent="0.2">
      <c r="A85" s="3"/>
      <c r="B85" s="3"/>
      <c r="G85" s="131"/>
      <c r="H85" s="132"/>
      <c r="I85" s="132"/>
    </row>
    <row r="86" spans="1:9" x14ac:dyDescent="0.2">
      <c r="A86" s="3"/>
      <c r="B86" s="3"/>
      <c r="G86" s="131"/>
      <c r="H86" s="132"/>
      <c r="I86" s="132"/>
    </row>
    <row r="87" spans="1:9" x14ac:dyDescent="0.2">
      <c r="A87" s="3"/>
      <c r="B87" s="3"/>
      <c r="G87" s="131"/>
      <c r="H87" s="132"/>
      <c r="I87" s="132"/>
    </row>
    <row r="88" spans="1:9" x14ac:dyDescent="0.2">
      <c r="A88" s="3"/>
      <c r="B88" s="3"/>
      <c r="G88" s="131"/>
      <c r="H88" s="132"/>
      <c r="I88" s="132"/>
    </row>
    <row r="89" spans="1:9" x14ac:dyDescent="0.2">
      <c r="A89" s="3"/>
      <c r="B89" s="3"/>
      <c r="G89" s="131"/>
      <c r="H89" s="132"/>
      <c r="I89" s="132"/>
    </row>
    <row r="90" spans="1:9" x14ac:dyDescent="0.2">
      <c r="A90" s="3"/>
      <c r="B90" s="3"/>
      <c r="G90" s="131"/>
      <c r="H90" s="132"/>
      <c r="I90" s="132"/>
    </row>
    <row r="91" spans="1:9" x14ac:dyDescent="0.2">
      <c r="A91" s="3"/>
      <c r="B91" s="3"/>
    </row>
    <row r="92" spans="1:9" x14ac:dyDescent="0.2">
      <c r="A92" s="3"/>
      <c r="B92" s="3"/>
    </row>
    <row r="93" spans="1:9" ht="12.75" x14ac:dyDescent="0.2">
      <c r="A93" s="3"/>
      <c r="B93" s="3"/>
      <c r="G93" s="82"/>
      <c r="H93" s="82"/>
      <c r="I93" s="82"/>
    </row>
    <row r="94" spans="1:9" x14ac:dyDescent="0.2">
      <c r="A94" s="3"/>
      <c r="B94" s="3"/>
    </row>
    <row r="95" spans="1:9" x14ac:dyDescent="0.2">
      <c r="A95" s="3"/>
      <c r="B95" s="3"/>
    </row>
    <row r="96" spans="1:9" x14ac:dyDescent="0.2">
      <c r="A96" s="3"/>
      <c r="B96" s="3"/>
    </row>
    <row r="97" spans="1:14" x14ac:dyDescent="0.2">
      <c r="A97" s="3"/>
      <c r="B97" s="3"/>
    </row>
    <row r="98" spans="1:14" x14ac:dyDescent="0.2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</row>
    <row r="99" spans="1:14" x14ac:dyDescent="0.2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</row>
    <row r="100" spans="1:14" x14ac:dyDescent="0.2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</row>
    <row r="101" spans="1:14" x14ac:dyDescent="0.2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 t="s">
        <v>92</v>
      </c>
    </row>
    <row r="102" spans="1:14" x14ac:dyDescent="0.2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</row>
    <row r="103" spans="1:14" x14ac:dyDescent="0.2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</row>
    <row r="104" spans="1:14" x14ac:dyDescent="0.2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</row>
    <row r="105" spans="1:14" x14ac:dyDescent="0.2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</row>
    <row r="106" spans="1:14" x14ac:dyDescent="0.2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 t="s">
        <v>93</v>
      </c>
    </row>
    <row r="107" spans="1:14" x14ac:dyDescent="0.2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</row>
    <row r="108" spans="1:14" x14ac:dyDescent="0.2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</row>
    <row r="109" spans="1:14" x14ac:dyDescent="0.2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</row>
    <row r="110" spans="1:14" x14ac:dyDescent="0.2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</row>
    <row r="111" spans="1:14" x14ac:dyDescent="0.2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 t="s">
        <v>94</v>
      </c>
    </row>
    <row r="112" spans="1:14" x14ac:dyDescent="0.2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</row>
    <row r="113" spans="1:25" x14ac:dyDescent="0.2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</row>
    <row r="114" spans="1:25" x14ac:dyDescent="0.2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</row>
    <row r="115" spans="1:25" x14ac:dyDescent="0.2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</row>
    <row r="116" spans="1:25" x14ac:dyDescent="0.2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 t="s">
        <v>95</v>
      </c>
    </row>
    <row r="117" spans="1:25" x14ac:dyDescent="0.2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</row>
    <row r="118" spans="1:25" x14ac:dyDescent="0.2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</row>
    <row r="119" spans="1:25" x14ac:dyDescent="0.2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</row>
    <row r="120" spans="1:25" x14ac:dyDescent="0.2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</row>
    <row r="121" spans="1:25" x14ac:dyDescent="0.2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 t="s">
        <v>96</v>
      </c>
    </row>
    <row r="122" spans="1:25" x14ac:dyDescent="0.2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</row>
    <row r="123" spans="1:25" x14ac:dyDescent="0.2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</row>
    <row r="124" spans="1:25" x14ac:dyDescent="0.2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</row>
    <row r="125" spans="1:25" x14ac:dyDescent="0.2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</row>
    <row r="126" spans="1:25" x14ac:dyDescent="0.2">
      <c r="O126" s="2" t="s">
        <v>7</v>
      </c>
      <c r="Q126" s="3"/>
    </row>
    <row r="127" spans="1:25" x14ac:dyDescent="0.2">
      <c r="O127" s="1" t="s">
        <v>8</v>
      </c>
      <c r="P127" s="1" t="s">
        <v>9</v>
      </c>
      <c r="Q127" s="1" t="s">
        <v>10</v>
      </c>
      <c r="R127" s="1" t="s">
        <v>11</v>
      </c>
      <c r="S127" s="70" t="s">
        <v>12</v>
      </c>
      <c r="T127" s="1" t="s">
        <v>13</v>
      </c>
      <c r="U127" s="1" t="s">
        <v>75</v>
      </c>
      <c r="V127" s="1" t="s">
        <v>76</v>
      </c>
      <c r="W127" s="1" t="s">
        <v>77</v>
      </c>
      <c r="X127" s="1"/>
      <c r="Y127" s="1"/>
    </row>
    <row r="128" spans="1:25" x14ac:dyDescent="0.2">
      <c r="Q128" s="3"/>
    </row>
    <row r="129" spans="15:20" x14ac:dyDescent="0.2">
      <c r="Q129" s="3"/>
    </row>
    <row r="133" spans="15:20" x14ac:dyDescent="0.2">
      <c r="O133" s="2" t="s">
        <v>385</v>
      </c>
    </row>
    <row r="134" spans="15:20" x14ac:dyDescent="0.2">
      <c r="O134" s="2" t="s">
        <v>384</v>
      </c>
    </row>
    <row r="135" spans="15:20" x14ac:dyDescent="0.2">
      <c r="O135" s="2" t="s">
        <v>14</v>
      </c>
      <c r="P135" s="1"/>
    </row>
    <row r="136" spans="15:20" x14ac:dyDescent="0.2">
      <c r="O136" s="2" t="s">
        <v>15</v>
      </c>
      <c r="P136" s="51"/>
      <c r="R136" s="52"/>
      <c r="S136" s="53"/>
      <c r="T136" s="54"/>
    </row>
    <row r="137" spans="15:20" x14ac:dyDescent="0.2">
      <c r="O137" s="2" t="s">
        <v>3</v>
      </c>
      <c r="P137" s="55"/>
    </row>
    <row r="138" spans="15:20" x14ac:dyDescent="0.2">
      <c r="O138" s="2" t="s">
        <v>16</v>
      </c>
      <c r="P138" s="55"/>
    </row>
    <row r="139" spans="15:20" x14ac:dyDescent="0.2">
      <c r="O139" s="2" t="s">
        <v>1</v>
      </c>
      <c r="P139" s="1"/>
    </row>
    <row r="140" spans="15:20" x14ac:dyDescent="0.2">
      <c r="O140" s="2" t="s">
        <v>17</v>
      </c>
      <c r="P140" s="1"/>
    </row>
    <row r="141" spans="15:20" x14ac:dyDescent="0.2">
      <c r="O141" s="2" t="s">
        <v>2</v>
      </c>
      <c r="P141" s="41"/>
    </row>
    <row r="142" spans="15:20" x14ac:dyDescent="0.2">
      <c r="O142" s="2" t="s">
        <v>74</v>
      </c>
      <c r="P142" s="41"/>
    </row>
    <row r="143" spans="15:20" x14ac:dyDescent="0.2">
      <c r="O143" s="2" t="s">
        <v>390</v>
      </c>
      <c r="P143" s="41"/>
    </row>
    <row r="144" spans="15:20" x14ac:dyDescent="0.2">
      <c r="O144" s="1" t="s">
        <v>166</v>
      </c>
    </row>
    <row r="145" spans="15:25" ht="10.15" customHeight="1" x14ac:dyDescent="0.2">
      <c r="O145" s="1" t="s">
        <v>19</v>
      </c>
      <c r="P145" s="1" t="s">
        <v>20</v>
      </c>
    </row>
    <row r="146" spans="15:25" x14ac:dyDescent="0.2">
      <c r="O146" s="2">
        <v>45</v>
      </c>
      <c r="P146" s="2">
        <v>2.2000000000000002</v>
      </c>
    </row>
    <row r="147" spans="15:25" x14ac:dyDescent="0.2">
      <c r="O147" s="2">
        <v>80</v>
      </c>
      <c r="P147" s="2">
        <v>2.2999999999999998</v>
      </c>
    </row>
    <row r="148" spans="15:25" x14ac:dyDescent="0.2">
      <c r="O148" s="2">
        <v>100</v>
      </c>
      <c r="P148" s="2">
        <v>2.5</v>
      </c>
    </row>
    <row r="149" spans="15:25" x14ac:dyDescent="0.2">
      <c r="O149" s="2">
        <v>120</v>
      </c>
      <c r="P149" s="2">
        <v>2.6</v>
      </c>
    </row>
    <row r="150" spans="15:25" x14ac:dyDescent="0.2">
      <c r="O150" s="2">
        <v>150</v>
      </c>
    </row>
    <row r="151" spans="15:25" x14ac:dyDescent="0.2">
      <c r="O151" s="2">
        <v>180</v>
      </c>
    </row>
    <row r="153" spans="15:25" x14ac:dyDescent="0.2">
      <c r="O153" s="2" t="s">
        <v>170</v>
      </c>
    </row>
    <row r="154" spans="15:25" x14ac:dyDescent="0.2">
      <c r="O154" s="2" t="s">
        <v>21</v>
      </c>
      <c r="Q154" s="2" t="s">
        <v>254</v>
      </c>
      <c r="S154" s="2" t="s">
        <v>255</v>
      </c>
      <c r="U154" s="2" t="s">
        <v>256</v>
      </c>
      <c r="W154" s="2" t="s">
        <v>286</v>
      </c>
      <c r="Y154" s="2" t="s">
        <v>285</v>
      </c>
    </row>
    <row r="155" spans="15:25" x14ac:dyDescent="0.2">
      <c r="O155" s="2">
        <v>0</v>
      </c>
      <c r="P155" s="2">
        <f>O155</f>
        <v>0</v>
      </c>
      <c r="Q155" s="2">
        <f>IF(0=$S$128,P155,$O$128+$P$128*P155+$Q$128*P155*P155)</f>
        <v>0</v>
      </c>
      <c r="R155" s="2">
        <f>IF(OR($S$128=0,O155&lt;=$S$129),O155,$S$129)</f>
        <v>0</v>
      </c>
      <c r="S155" s="2">
        <f>IF(0=$S$128,R155*1.1,$O$129+$P$129*R155+$Q$129*R155*R155)</f>
        <v>0</v>
      </c>
      <c r="T155" s="2">
        <f>IF(OR($S$128=0,O155&lt;=$S$130),O155,$S$130)</f>
        <v>0</v>
      </c>
      <c r="U155" s="2">
        <f>IF(0=$S$128,T155*1.2,$O$130+$P$130*T155+$Q$130*T155*T155)</f>
        <v>0</v>
      </c>
      <c r="V155" s="2">
        <f>IF(OR($S$128=0,O155&lt;=$S$143),O155,$S$131)</f>
        <v>0</v>
      </c>
      <c r="W155" s="2">
        <f>IF(0=$S$128,V155*1.3,$O$131+$P$131*V155+$Q$131*V155*V155)</f>
        <v>0</v>
      </c>
      <c r="X155" s="2">
        <f>IF(OR($S$128=0,O155&lt;=$S$132),O155,$S$132)</f>
        <v>0</v>
      </c>
      <c r="Y155" s="2">
        <f>IF(0=$S$128,X155*1.4,$O$132+$P$132*X155+$Q$132*X155*X155)</f>
        <v>0</v>
      </c>
    </row>
    <row r="156" spans="15:25" x14ac:dyDescent="0.2">
      <c r="O156" s="2">
        <v>0.02</v>
      </c>
      <c r="P156" s="2">
        <f>O156</f>
        <v>0.02</v>
      </c>
      <c r="Q156" s="2">
        <f>IF(0=$S$128,P156,$O$128+$P$128*P156+$Q$128*P156*P156)</f>
        <v>0.02</v>
      </c>
      <c r="R156" s="2">
        <f>IF(OR($S$128=0,O156&lt;=$S$129),O156,$S$129)</f>
        <v>0.02</v>
      </c>
      <c r="S156" s="2">
        <f>IF(0=$S$128,R156*1.1,$O$129+$P$129*R156+$Q$129*R156*R156)</f>
        <v>2.2000000000000002E-2</v>
      </c>
      <c r="T156" s="2">
        <f>IF(OR($S$128=0,O156&lt;=$S$130),O156,$S$130)</f>
        <v>0.02</v>
      </c>
      <c r="U156" s="2">
        <f>IF(0=$S$128,T156*1.2,$O$130+$P$130*T156+$Q$130*T156*T156)</f>
        <v>2.4E-2</v>
      </c>
      <c r="V156" s="2">
        <f>IF(OR($S$128=0,O156&lt;=$S$143),O156,$S$131)</f>
        <v>0.02</v>
      </c>
      <c r="W156" s="2">
        <f>IF(0=$S$128,V156*1.3,$O$131+$P$131*V156+$Q$131*V156*V156)</f>
        <v>2.6000000000000002E-2</v>
      </c>
      <c r="X156" s="2">
        <f>IF(OR($S$128=0,O156&lt;=$S$132),O156,$S$132)</f>
        <v>0.02</v>
      </c>
      <c r="Y156" s="2">
        <f>IF(0=$S$128,X156*1.4,$O$132+$P$132*X156+$Q$132*X156*X156)</f>
        <v>2.7999999999999997E-2</v>
      </c>
    </row>
    <row r="157" spans="15:25" x14ac:dyDescent="0.2">
      <c r="O157" s="2">
        <v>0.04</v>
      </c>
      <c r="P157" s="2">
        <f>O157</f>
        <v>0.04</v>
      </c>
      <c r="Q157" s="2">
        <f>IF(0=$S$128,P157,$O$128+$P$128*P157+$Q$128*P157*P157)</f>
        <v>0.04</v>
      </c>
      <c r="R157" s="2">
        <f>IF(OR($S$128=0,O157&lt;=$S$129),O157,$S$129)</f>
        <v>0.04</v>
      </c>
      <c r="S157" s="2">
        <f>IF(0=$S$128,R157*1.1,$O$129+$P$129*R157+$Q$129*R157*R157)</f>
        <v>4.4000000000000004E-2</v>
      </c>
      <c r="T157" s="2">
        <f>IF(OR($S$128=0,O157&lt;=$S$130),O157,$S$130)</f>
        <v>0.04</v>
      </c>
      <c r="U157" s="2">
        <f>IF(0=$S$128,T157*1.2,$O$130+$P$130*T157+$Q$130*T157*T157)</f>
        <v>4.8000000000000001E-2</v>
      </c>
      <c r="V157" s="2">
        <f>IF(OR($S$128=0,O157&lt;=$S$143),O157,$S$131)</f>
        <v>0.04</v>
      </c>
      <c r="W157" s="2">
        <f>IF(0=$S$128,V157*1.3,$O$131+$P$131*V157+$Q$131*V157*V157)</f>
        <v>5.2000000000000005E-2</v>
      </c>
      <c r="X157" s="2">
        <f>IF(OR($S$128=0,O157&lt;=$S$132),O157,$S$132)</f>
        <v>0.04</v>
      </c>
      <c r="Y157" s="2">
        <f>IF(0=$S$128,X157*1.4,$O$132+$P$132*X157+$Q$132*X157*X157)</f>
        <v>5.5999999999999994E-2</v>
      </c>
    </row>
    <row r="158" spans="15:25" x14ac:dyDescent="0.2">
      <c r="O158" s="2">
        <v>0.06</v>
      </c>
      <c r="P158" s="2">
        <f t="shared" ref="P158:P185" si="0">IF(O158&lt;=$S$128,O158,$S$128)</f>
        <v>0</v>
      </c>
      <c r="Q158" s="2">
        <f t="shared" ref="Q158:Q185" si="1">$O$128+$P$128*P158+$Q$128*P158*P158</f>
        <v>0</v>
      </c>
      <c r="R158" s="2">
        <f t="shared" ref="R158:R185" si="2">IF(O158&lt;=$S$129,O158,$S$129)</f>
        <v>0</v>
      </c>
      <c r="S158" s="2">
        <f t="shared" ref="S158:S185" si="3">$O$129+$P$129*R158+$Q$129*R158*R158</f>
        <v>0</v>
      </c>
      <c r="T158" s="2">
        <f t="shared" ref="T158:T170" si="4">IF(O158&lt;=$S$130,O158,$S$130)</f>
        <v>0</v>
      </c>
      <c r="U158" s="2">
        <f t="shared" ref="U158:U185" si="5">$O$130+$P$130*T158+$Q$130*T158*T158</f>
        <v>0</v>
      </c>
      <c r="V158" s="2">
        <f t="shared" ref="V158:V185" si="6">IF(O158&lt;=$S$143,O158,$S$131)</f>
        <v>0</v>
      </c>
      <c r="W158" s="2">
        <f t="shared" ref="W158:W185" si="7">$O$131+$P$131*V158+$Q$131*V158*V158</f>
        <v>0</v>
      </c>
      <c r="X158" s="2">
        <f t="shared" ref="X158:X185" si="8">IF(O158&lt;=$S$132,O158,$S$132)</f>
        <v>0</v>
      </c>
      <c r="Y158" s="2">
        <f t="shared" ref="Y158:Y185" si="9">$O$132+$P$132*X158+$Q$132*X158*X158</f>
        <v>0</v>
      </c>
    </row>
    <row r="159" spans="15:25" x14ac:dyDescent="0.2">
      <c r="O159" s="2">
        <v>0.08</v>
      </c>
      <c r="P159" s="2">
        <f t="shared" si="0"/>
        <v>0</v>
      </c>
      <c r="Q159" s="2">
        <f t="shared" si="1"/>
        <v>0</v>
      </c>
      <c r="R159" s="2">
        <f t="shared" si="2"/>
        <v>0</v>
      </c>
      <c r="S159" s="2">
        <f t="shared" si="3"/>
        <v>0</v>
      </c>
      <c r="T159" s="2">
        <f t="shared" si="4"/>
        <v>0</v>
      </c>
      <c r="U159" s="2">
        <f t="shared" si="5"/>
        <v>0</v>
      </c>
      <c r="V159" s="2">
        <f t="shared" si="6"/>
        <v>0</v>
      </c>
      <c r="W159" s="2">
        <f t="shared" si="7"/>
        <v>0</v>
      </c>
      <c r="X159" s="2">
        <f t="shared" si="8"/>
        <v>0</v>
      </c>
      <c r="Y159" s="2">
        <f t="shared" si="9"/>
        <v>0</v>
      </c>
    </row>
    <row r="160" spans="15:25" x14ac:dyDescent="0.2">
      <c r="O160" s="2">
        <v>0.1</v>
      </c>
      <c r="P160" s="2">
        <f t="shared" si="0"/>
        <v>0</v>
      </c>
      <c r="Q160" s="2">
        <f t="shared" si="1"/>
        <v>0</v>
      </c>
      <c r="R160" s="2">
        <f t="shared" si="2"/>
        <v>0</v>
      </c>
      <c r="S160" s="2">
        <f t="shared" si="3"/>
        <v>0</v>
      </c>
      <c r="T160" s="2">
        <f t="shared" si="4"/>
        <v>0</v>
      </c>
      <c r="U160" s="2">
        <f t="shared" si="5"/>
        <v>0</v>
      </c>
      <c r="V160" s="2">
        <f t="shared" si="6"/>
        <v>0</v>
      </c>
      <c r="W160" s="2">
        <f t="shared" si="7"/>
        <v>0</v>
      </c>
      <c r="X160" s="2">
        <f t="shared" si="8"/>
        <v>0</v>
      </c>
      <c r="Y160" s="2">
        <f t="shared" si="9"/>
        <v>0</v>
      </c>
    </row>
    <row r="161" spans="15:25" x14ac:dyDescent="0.2">
      <c r="O161" s="2">
        <v>0.12</v>
      </c>
      <c r="P161" s="2">
        <f t="shared" si="0"/>
        <v>0</v>
      </c>
      <c r="Q161" s="2">
        <f t="shared" si="1"/>
        <v>0</v>
      </c>
      <c r="R161" s="2">
        <f t="shared" si="2"/>
        <v>0</v>
      </c>
      <c r="S161" s="2">
        <f t="shared" si="3"/>
        <v>0</v>
      </c>
      <c r="T161" s="2">
        <f t="shared" si="4"/>
        <v>0</v>
      </c>
      <c r="U161" s="2">
        <f t="shared" si="5"/>
        <v>0</v>
      </c>
      <c r="V161" s="2">
        <f t="shared" si="6"/>
        <v>0</v>
      </c>
      <c r="W161" s="2">
        <f t="shared" si="7"/>
        <v>0</v>
      </c>
      <c r="X161" s="2">
        <f t="shared" si="8"/>
        <v>0</v>
      </c>
      <c r="Y161" s="2">
        <f t="shared" si="9"/>
        <v>0</v>
      </c>
    </row>
    <row r="162" spans="15:25" x14ac:dyDescent="0.2">
      <c r="O162" s="2">
        <v>0.14000000000000001</v>
      </c>
      <c r="P162" s="2">
        <f t="shared" si="0"/>
        <v>0</v>
      </c>
      <c r="Q162" s="2">
        <f t="shared" si="1"/>
        <v>0</v>
      </c>
      <c r="R162" s="2">
        <f t="shared" si="2"/>
        <v>0</v>
      </c>
      <c r="S162" s="2">
        <f t="shared" si="3"/>
        <v>0</v>
      </c>
      <c r="T162" s="2">
        <f t="shared" si="4"/>
        <v>0</v>
      </c>
      <c r="U162" s="2">
        <f t="shared" si="5"/>
        <v>0</v>
      </c>
      <c r="V162" s="2">
        <f t="shared" si="6"/>
        <v>0</v>
      </c>
      <c r="W162" s="2">
        <f t="shared" si="7"/>
        <v>0</v>
      </c>
      <c r="X162" s="2">
        <f t="shared" si="8"/>
        <v>0</v>
      </c>
      <c r="Y162" s="2">
        <f t="shared" si="9"/>
        <v>0</v>
      </c>
    </row>
    <row r="163" spans="15:25" x14ac:dyDescent="0.2">
      <c r="O163" s="2">
        <v>0.16</v>
      </c>
      <c r="P163" s="2">
        <f t="shared" si="0"/>
        <v>0</v>
      </c>
      <c r="Q163" s="2">
        <f t="shared" si="1"/>
        <v>0</v>
      </c>
      <c r="R163" s="2">
        <f t="shared" si="2"/>
        <v>0</v>
      </c>
      <c r="S163" s="2">
        <f t="shared" si="3"/>
        <v>0</v>
      </c>
      <c r="T163" s="2">
        <f t="shared" si="4"/>
        <v>0</v>
      </c>
      <c r="U163" s="2">
        <f t="shared" si="5"/>
        <v>0</v>
      </c>
      <c r="V163" s="2">
        <f t="shared" si="6"/>
        <v>0</v>
      </c>
      <c r="W163" s="2">
        <f t="shared" si="7"/>
        <v>0</v>
      </c>
      <c r="X163" s="2">
        <f t="shared" si="8"/>
        <v>0</v>
      </c>
      <c r="Y163" s="2">
        <f t="shared" si="9"/>
        <v>0</v>
      </c>
    </row>
    <row r="164" spans="15:25" x14ac:dyDescent="0.2">
      <c r="O164" s="2">
        <v>0.18</v>
      </c>
      <c r="P164" s="2">
        <f t="shared" si="0"/>
        <v>0</v>
      </c>
      <c r="Q164" s="2">
        <f t="shared" si="1"/>
        <v>0</v>
      </c>
      <c r="R164" s="2">
        <f t="shared" si="2"/>
        <v>0</v>
      </c>
      <c r="S164" s="2">
        <f t="shared" si="3"/>
        <v>0</v>
      </c>
      <c r="T164" s="2">
        <f t="shared" si="4"/>
        <v>0</v>
      </c>
      <c r="U164" s="2">
        <f t="shared" si="5"/>
        <v>0</v>
      </c>
      <c r="V164" s="2">
        <f t="shared" si="6"/>
        <v>0</v>
      </c>
      <c r="W164" s="2">
        <f t="shared" si="7"/>
        <v>0</v>
      </c>
      <c r="X164" s="2">
        <f t="shared" si="8"/>
        <v>0</v>
      </c>
      <c r="Y164" s="2">
        <f t="shared" si="9"/>
        <v>0</v>
      </c>
    </row>
    <row r="165" spans="15:25" x14ac:dyDescent="0.2">
      <c r="O165" s="2">
        <v>0.2</v>
      </c>
      <c r="P165" s="2">
        <f t="shared" si="0"/>
        <v>0</v>
      </c>
      <c r="Q165" s="2">
        <f t="shared" si="1"/>
        <v>0</v>
      </c>
      <c r="R165" s="2">
        <f t="shared" si="2"/>
        <v>0</v>
      </c>
      <c r="S165" s="2">
        <f t="shared" si="3"/>
        <v>0</v>
      </c>
      <c r="T165" s="2">
        <f t="shared" si="4"/>
        <v>0</v>
      </c>
      <c r="U165" s="2">
        <f t="shared" si="5"/>
        <v>0</v>
      </c>
      <c r="V165" s="2">
        <f t="shared" si="6"/>
        <v>0</v>
      </c>
      <c r="W165" s="2">
        <f t="shared" si="7"/>
        <v>0</v>
      </c>
      <c r="X165" s="2">
        <f t="shared" si="8"/>
        <v>0</v>
      </c>
      <c r="Y165" s="2">
        <f t="shared" si="9"/>
        <v>0</v>
      </c>
    </row>
    <row r="166" spans="15:25" x14ac:dyDescent="0.2">
      <c r="O166" s="2">
        <v>0.22</v>
      </c>
      <c r="P166" s="2">
        <f t="shared" si="0"/>
        <v>0</v>
      </c>
      <c r="Q166" s="2">
        <f t="shared" si="1"/>
        <v>0</v>
      </c>
      <c r="R166" s="2">
        <f t="shared" si="2"/>
        <v>0</v>
      </c>
      <c r="S166" s="2">
        <f t="shared" si="3"/>
        <v>0</v>
      </c>
      <c r="T166" s="2">
        <f t="shared" si="4"/>
        <v>0</v>
      </c>
      <c r="U166" s="2">
        <f t="shared" si="5"/>
        <v>0</v>
      </c>
      <c r="V166" s="2">
        <f t="shared" si="6"/>
        <v>0</v>
      </c>
      <c r="W166" s="2">
        <f t="shared" si="7"/>
        <v>0</v>
      </c>
      <c r="X166" s="2">
        <f t="shared" si="8"/>
        <v>0</v>
      </c>
      <c r="Y166" s="2">
        <f t="shared" si="9"/>
        <v>0</v>
      </c>
    </row>
    <row r="167" spans="15:25" x14ac:dyDescent="0.2">
      <c r="O167" s="2">
        <v>0.24</v>
      </c>
      <c r="P167" s="2">
        <f t="shared" si="0"/>
        <v>0</v>
      </c>
      <c r="Q167" s="2">
        <f t="shared" si="1"/>
        <v>0</v>
      </c>
      <c r="R167" s="2">
        <f t="shared" si="2"/>
        <v>0</v>
      </c>
      <c r="S167" s="2">
        <f t="shared" si="3"/>
        <v>0</v>
      </c>
      <c r="T167" s="2">
        <f t="shared" si="4"/>
        <v>0</v>
      </c>
      <c r="U167" s="2">
        <f t="shared" si="5"/>
        <v>0</v>
      </c>
      <c r="V167" s="2">
        <f t="shared" si="6"/>
        <v>0</v>
      </c>
      <c r="W167" s="2">
        <f t="shared" si="7"/>
        <v>0</v>
      </c>
      <c r="X167" s="2">
        <f t="shared" si="8"/>
        <v>0</v>
      </c>
      <c r="Y167" s="2">
        <f t="shared" si="9"/>
        <v>0</v>
      </c>
    </row>
    <row r="168" spans="15:25" x14ac:dyDescent="0.2">
      <c r="O168" s="2">
        <v>0.26</v>
      </c>
      <c r="P168" s="2">
        <f t="shared" si="0"/>
        <v>0</v>
      </c>
      <c r="Q168" s="2">
        <f t="shared" si="1"/>
        <v>0</v>
      </c>
      <c r="R168" s="2">
        <f t="shared" si="2"/>
        <v>0</v>
      </c>
      <c r="S168" s="2">
        <f t="shared" si="3"/>
        <v>0</v>
      </c>
      <c r="T168" s="2">
        <f t="shared" si="4"/>
        <v>0</v>
      </c>
      <c r="U168" s="2">
        <f t="shared" si="5"/>
        <v>0</v>
      </c>
      <c r="V168" s="2">
        <f t="shared" si="6"/>
        <v>0</v>
      </c>
      <c r="W168" s="2">
        <f t="shared" si="7"/>
        <v>0</v>
      </c>
      <c r="X168" s="2">
        <f t="shared" si="8"/>
        <v>0</v>
      </c>
      <c r="Y168" s="2">
        <f t="shared" si="9"/>
        <v>0</v>
      </c>
    </row>
    <row r="169" spans="15:25" x14ac:dyDescent="0.2">
      <c r="O169" s="2">
        <v>0.28000000000000003</v>
      </c>
      <c r="P169" s="2">
        <f t="shared" si="0"/>
        <v>0</v>
      </c>
      <c r="Q169" s="2">
        <f t="shared" si="1"/>
        <v>0</v>
      </c>
      <c r="R169" s="2">
        <f t="shared" si="2"/>
        <v>0</v>
      </c>
      <c r="S169" s="2">
        <f t="shared" si="3"/>
        <v>0</v>
      </c>
      <c r="T169" s="2">
        <f t="shared" si="4"/>
        <v>0</v>
      </c>
      <c r="U169" s="2">
        <f t="shared" si="5"/>
        <v>0</v>
      </c>
      <c r="V169" s="2">
        <f t="shared" si="6"/>
        <v>0</v>
      </c>
      <c r="W169" s="2">
        <f t="shared" si="7"/>
        <v>0</v>
      </c>
      <c r="X169" s="2">
        <f t="shared" si="8"/>
        <v>0</v>
      </c>
      <c r="Y169" s="2">
        <f t="shared" si="9"/>
        <v>0</v>
      </c>
    </row>
    <row r="170" spans="15:25" x14ac:dyDescent="0.2">
      <c r="O170" s="2">
        <v>0.3</v>
      </c>
      <c r="P170" s="2">
        <f t="shared" si="0"/>
        <v>0</v>
      </c>
      <c r="Q170" s="2">
        <f t="shared" si="1"/>
        <v>0</v>
      </c>
      <c r="R170" s="2">
        <f t="shared" si="2"/>
        <v>0</v>
      </c>
      <c r="S170" s="2">
        <f t="shared" si="3"/>
        <v>0</v>
      </c>
      <c r="T170" s="2">
        <f t="shared" si="4"/>
        <v>0</v>
      </c>
      <c r="U170" s="2">
        <f t="shared" si="5"/>
        <v>0</v>
      </c>
      <c r="V170" s="2">
        <f t="shared" si="6"/>
        <v>0</v>
      </c>
      <c r="W170" s="2">
        <f t="shared" si="7"/>
        <v>0</v>
      </c>
      <c r="X170" s="2">
        <f t="shared" si="8"/>
        <v>0</v>
      </c>
      <c r="Y170" s="2">
        <f t="shared" si="9"/>
        <v>0</v>
      </c>
    </row>
    <row r="171" spans="15:25" x14ac:dyDescent="0.2">
      <c r="O171" s="2">
        <v>0.32</v>
      </c>
      <c r="P171" s="2">
        <f t="shared" si="0"/>
        <v>0</v>
      </c>
      <c r="Q171" s="2">
        <f t="shared" si="1"/>
        <v>0</v>
      </c>
      <c r="R171" s="2">
        <f t="shared" si="2"/>
        <v>0</v>
      </c>
      <c r="S171" s="2">
        <f t="shared" si="3"/>
        <v>0</v>
      </c>
      <c r="T171" s="2">
        <f t="shared" ref="T171:T185" si="10">IF(O171&lt;=$S$130,O171,$S$130)</f>
        <v>0</v>
      </c>
      <c r="U171" s="2">
        <f t="shared" si="5"/>
        <v>0</v>
      </c>
      <c r="V171" s="2">
        <f t="shared" si="6"/>
        <v>0</v>
      </c>
      <c r="W171" s="2">
        <f t="shared" si="7"/>
        <v>0</v>
      </c>
      <c r="X171" s="2">
        <f t="shared" si="8"/>
        <v>0</v>
      </c>
      <c r="Y171" s="2">
        <f t="shared" si="9"/>
        <v>0</v>
      </c>
    </row>
    <row r="172" spans="15:25" x14ac:dyDescent="0.2">
      <c r="O172" s="2">
        <v>0.34</v>
      </c>
      <c r="P172" s="2">
        <f t="shared" si="0"/>
        <v>0</v>
      </c>
      <c r="Q172" s="2">
        <f t="shared" si="1"/>
        <v>0</v>
      </c>
      <c r="R172" s="2">
        <f t="shared" si="2"/>
        <v>0</v>
      </c>
      <c r="S172" s="2">
        <f t="shared" si="3"/>
        <v>0</v>
      </c>
      <c r="T172" s="2">
        <f t="shared" si="10"/>
        <v>0</v>
      </c>
      <c r="U172" s="2">
        <f t="shared" si="5"/>
        <v>0</v>
      </c>
      <c r="V172" s="2">
        <f t="shared" si="6"/>
        <v>0</v>
      </c>
      <c r="W172" s="2">
        <f t="shared" si="7"/>
        <v>0</v>
      </c>
      <c r="X172" s="2">
        <f t="shared" si="8"/>
        <v>0</v>
      </c>
      <c r="Y172" s="2">
        <f t="shared" si="9"/>
        <v>0</v>
      </c>
    </row>
    <row r="173" spans="15:25" x14ac:dyDescent="0.2">
      <c r="O173" s="2">
        <v>0.36</v>
      </c>
      <c r="P173" s="2">
        <f t="shared" si="0"/>
        <v>0</v>
      </c>
      <c r="Q173" s="2">
        <f t="shared" si="1"/>
        <v>0</v>
      </c>
      <c r="R173" s="2">
        <f t="shared" si="2"/>
        <v>0</v>
      </c>
      <c r="S173" s="2">
        <f t="shared" si="3"/>
        <v>0</v>
      </c>
      <c r="T173" s="2">
        <f t="shared" si="10"/>
        <v>0</v>
      </c>
      <c r="U173" s="2">
        <f t="shared" si="5"/>
        <v>0</v>
      </c>
      <c r="V173" s="2">
        <f t="shared" si="6"/>
        <v>0</v>
      </c>
      <c r="W173" s="2">
        <f t="shared" si="7"/>
        <v>0</v>
      </c>
      <c r="X173" s="2">
        <f t="shared" si="8"/>
        <v>0</v>
      </c>
      <c r="Y173" s="2">
        <f t="shared" si="9"/>
        <v>0</v>
      </c>
    </row>
    <row r="174" spans="15:25" x14ac:dyDescent="0.2">
      <c r="O174" s="2">
        <v>0.38</v>
      </c>
      <c r="P174" s="2">
        <f t="shared" si="0"/>
        <v>0</v>
      </c>
      <c r="Q174" s="2">
        <f t="shared" si="1"/>
        <v>0</v>
      </c>
      <c r="R174" s="2">
        <f t="shared" si="2"/>
        <v>0</v>
      </c>
      <c r="S174" s="2">
        <f t="shared" si="3"/>
        <v>0</v>
      </c>
      <c r="T174" s="2">
        <f t="shared" si="10"/>
        <v>0</v>
      </c>
      <c r="U174" s="2">
        <f t="shared" si="5"/>
        <v>0</v>
      </c>
      <c r="V174" s="2">
        <f t="shared" si="6"/>
        <v>0</v>
      </c>
      <c r="W174" s="2">
        <f t="shared" si="7"/>
        <v>0</v>
      </c>
      <c r="X174" s="2">
        <f t="shared" si="8"/>
        <v>0</v>
      </c>
      <c r="Y174" s="2">
        <f t="shared" si="9"/>
        <v>0</v>
      </c>
    </row>
    <row r="175" spans="15:25" x14ac:dyDescent="0.2">
      <c r="O175" s="2">
        <v>0.4</v>
      </c>
      <c r="P175" s="2">
        <f t="shared" si="0"/>
        <v>0</v>
      </c>
      <c r="Q175" s="2">
        <f t="shared" si="1"/>
        <v>0</v>
      </c>
      <c r="R175" s="2">
        <f t="shared" si="2"/>
        <v>0</v>
      </c>
      <c r="S175" s="2">
        <f t="shared" si="3"/>
        <v>0</v>
      </c>
      <c r="T175" s="2">
        <f t="shared" si="10"/>
        <v>0</v>
      </c>
      <c r="U175" s="2">
        <f t="shared" si="5"/>
        <v>0</v>
      </c>
      <c r="V175" s="2">
        <f t="shared" si="6"/>
        <v>0</v>
      </c>
      <c r="W175" s="2">
        <f t="shared" si="7"/>
        <v>0</v>
      </c>
      <c r="X175" s="2">
        <f t="shared" si="8"/>
        <v>0</v>
      </c>
      <c r="Y175" s="2">
        <f t="shared" si="9"/>
        <v>0</v>
      </c>
    </row>
    <row r="176" spans="15:25" x14ac:dyDescent="0.2">
      <c r="O176" s="2">
        <v>0.42</v>
      </c>
      <c r="P176" s="2">
        <f t="shared" si="0"/>
        <v>0</v>
      </c>
      <c r="Q176" s="2">
        <f t="shared" si="1"/>
        <v>0</v>
      </c>
      <c r="R176" s="2">
        <f t="shared" si="2"/>
        <v>0</v>
      </c>
      <c r="S176" s="2">
        <f t="shared" si="3"/>
        <v>0</v>
      </c>
      <c r="T176" s="2">
        <f t="shared" si="10"/>
        <v>0</v>
      </c>
      <c r="U176" s="2">
        <f t="shared" si="5"/>
        <v>0</v>
      </c>
      <c r="V176" s="2">
        <f t="shared" si="6"/>
        <v>0</v>
      </c>
      <c r="W176" s="2">
        <f t="shared" si="7"/>
        <v>0</v>
      </c>
      <c r="X176" s="2">
        <f t="shared" si="8"/>
        <v>0</v>
      </c>
      <c r="Y176" s="2">
        <f t="shared" si="9"/>
        <v>0</v>
      </c>
    </row>
    <row r="177" spans="15:25" x14ac:dyDescent="0.2">
      <c r="O177" s="2">
        <v>0.44</v>
      </c>
      <c r="P177" s="2">
        <f t="shared" si="0"/>
        <v>0</v>
      </c>
      <c r="Q177" s="2">
        <f t="shared" si="1"/>
        <v>0</v>
      </c>
      <c r="R177" s="2">
        <f t="shared" si="2"/>
        <v>0</v>
      </c>
      <c r="S177" s="2">
        <f t="shared" si="3"/>
        <v>0</v>
      </c>
      <c r="T177" s="2">
        <f t="shared" si="10"/>
        <v>0</v>
      </c>
      <c r="U177" s="2">
        <f t="shared" si="5"/>
        <v>0</v>
      </c>
      <c r="V177" s="2">
        <f t="shared" si="6"/>
        <v>0</v>
      </c>
      <c r="W177" s="2">
        <f t="shared" si="7"/>
        <v>0</v>
      </c>
      <c r="X177" s="2">
        <f t="shared" si="8"/>
        <v>0</v>
      </c>
      <c r="Y177" s="2">
        <f t="shared" si="9"/>
        <v>0</v>
      </c>
    </row>
    <row r="178" spans="15:25" x14ac:dyDescent="0.2">
      <c r="O178" s="2">
        <v>0.46</v>
      </c>
      <c r="P178" s="2">
        <f t="shared" si="0"/>
        <v>0</v>
      </c>
      <c r="Q178" s="2">
        <f t="shared" si="1"/>
        <v>0</v>
      </c>
      <c r="R178" s="2">
        <f t="shared" si="2"/>
        <v>0</v>
      </c>
      <c r="S178" s="2">
        <f t="shared" si="3"/>
        <v>0</v>
      </c>
      <c r="T178" s="2">
        <f t="shared" si="10"/>
        <v>0</v>
      </c>
      <c r="U178" s="2">
        <f t="shared" si="5"/>
        <v>0</v>
      </c>
      <c r="V178" s="2">
        <f t="shared" si="6"/>
        <v>0</v>
      </c>
      <c r="W178" s="2">
        <f t="shared" si="7"/>
        <v>0</v>
      </c>
      <c r="X178" s="2">
        <f t="shared" si="8"/>
        <v>0</v>
      </c>
      <c r="Y178" s="2">
        <f t="shared" si="9"/>
        <v>0</v>
      </c>
    </row>
    <row r="179" spans="15:25" x14ac:dyDescent="0.2">
      <c r="O179" s="2">
        <v>0.48</v>
      </c>
      <c r="P179" s="2">
        <f t="shared" si="0"/>
        <v>0</v>
      </c>
      <c r="Q179" s="2">
        <f t="shared" si="1"/>
        <v>0</v>
      </c>
      <c r="R179" s="2">
        <f t="shared" si="2"/>
        <v>0</v>
      </c>
      <c r="S179" s="2">
        <f t="shared" si="3"/>
        <v>0</v>
      </c>
      <c r="T179" s="2">
        <f t="shared" si="10"/>
        <v>0</v>
      </c>
      <c r="U179" s="2">
        <f t="shared" si="5"/>
        <v>0</v>
      </c>
      <c r="V179" s="2">
        <f t="shared" si="6"/>
        <v>0</v>
      </c>
      <c r="W179" s="2">
        <f t="shared" si="7"/>
        <v>0</v>
      </c>
      <c r="X179" s="2">
        <f t="shared" si="8"/>
        <v>0</v>
      </c>
      <c r="Y179" s="2">
        <f t="shared" si="9"/>
        <v>0</v>
      </c>
    </row>
    <row r="180" spans="15:25" x14ac:dyDescent="0.2">
      <c r="O180" s="2">
        <v>0.5</v>
      </c>
      <c r="P180" s="2">
        <f t="shared" si="0"/>
        <v>0</v>
      </c>
      <c r="Q180" s="2">
        <f t="shared" si="1"/>
        <v>0</v>
      </c>
      <c r="R180" s="2">
        <f t="shared" si="2"/>
        <v>0</v>
      </c>
      <c r="S180" s="2">
        <f t="shared" si="3"/>
        <v>0</v>
      </c>
      <c r="T180" s="2">
        <f t="shared" si="10"/>
        <v>0</v>
      </c>
      <c r="U180" s="2">
        <f t="shared" si="5"/>
        <v>0</v>
      </c>
      <c r="V180" s="2">
        <f t="shared" si="6"/>
        <v>0</v>
      </c>
      <c r="W180" s="2">
        <f t="shared" si="7"/>
        <v>0</v>
      </c>
      <c r="X180" s="2">
        <f t="shared" si="8"/>
        <v>0</v>
      </c>
      <c r="Y180" s="2">
        <f t="shared" si="9"/>
        <v>0</v>
      </c>
    </row>
    <row r="181" spans="15:25" x14ac:dyDescent="0.2">
      <c r="O181" s="2">
        <v>0.52</v>
      </c>
      <c r="P181" s="2">
        <f t="shared" si="0"/>
        <v>0</v>
      </c>
      <c r="Q181" s="2">
        <f t="shared" si="1"/>
        <v>0</v>
      </c>
      <c r="R181" s="2">
        <f t="shared" si="2"/>
        <v>0</v>
      </c>
      <c r="S181" s="2">
        <f t="shared" si="3"/>
        <v>0</v>
      </c>
      <c r="T181" s="2">
        <f t="shared" si="10"/>
        <v>0</v>
      </c>
      <c r="U181" s="2">
        <f t="shared" si="5"/>
        <v>0</v>
      </c>
      <c r="V181" s="2">
        <f t="shared" si="6"/>
        <v>0</v>
      </c>
      <c r="W181" s="2">
        <f t="shared" si="7"/>
        <v>0</v>
      </c>
      <c r="X181" s="2">
        <f t="shared" si="8"/>
        <v>0</v>
      </c>
      <c r="Y181" s="2">
        <f t="shared" si="9"/>
        <v>0</v>
      </c>
    </row>
    <row r="182" spans="15:25" x14ac:dyDescent="0.2">
      <c r="O182" s="2">
        <v>0.54</v>
      </c>
      <c r="P182" s="2">
        <f t="shared" si="0"/>
        <v>0</v>
      </c>
      <c r="Q182" s="2">
        <f t="shared" si="1"/>
        <v>0</v>
      </c>
      <c r="R182" s="2">
        <f t="shared" si="2"/>
        <v>0</v>
      </c>
      <c r="S182" s="2">
        <f t="shared" si="3"/>
        <v>0</v>
      </c>
      <c r="T182" s="2">
        <f t="shared" si="10"/>
        <v>0</v>
      </c>
      <c r="U182" s="2">
        <f t="shared" si="5"/>
        <v>0</v>
      </c>
      <c r="V182" s="2">
        <f t="shared" si="6"/>
        <v>0</v>
      </c>
      <c r="W182" s="2">
        <f t="shared" si="7"/>
        <v>0</v>
      </c>
      <c r="X182" s="2">
        <f t="shared" si="8"/>
        <v>0</v>
      </c>
      <c r="Y182" s="2">
        <f t="shared" si="9"/>
        <v>0</v>
      </c>
    </row>
    <row r="183" spans="15:25" x14ac:dyDescent="0.2">
      <c r="O183" s="2">
        <v>0.56000000000000005</v>
      </c>
      <c r="P183" s="2">
        <f t="shared" si="0"/>
        <v>0</v>
      </c>
      <c r="Q183" s="2">
        <f t="shared" si="1"/>
        <v>0</v>
      </c>
      <c r="R183" s="2">
        <f t="shared" si="2"/>
        <v>0</v>
      </c>
      <c r="S183" s="2">
        <f t="shared" si="3"/>
        <v>0</v>
      </c>
      <c r="T183" s="2">
        <f t="shared" si="10"/>
        <v>0</v>
      </c>
      <c r="U183" s="2">
        <f t="shared" si="5"/>
        <v>0</v>
      </c>
      <c r="V183" s="2">
        <f t="shared" si="6"/>
        <v>0</v>
      </c>
      <c r="W183" s="2">
        <f t="shared" si="7"/>
        <v>0</v>
      </c>
      <c r="X183" s="2">
        <f t="shared" si="8"/>
        <v>0</v>
      </c>
      <c r="Y183" s="2">
        <f t="shared" si="9"/>
        <v>0</v>
      </c>
    </row>
    <row r="184" spans="15:25" x14ac:dyDescent="0.2">
      <c r="O184" s="2">
        <v>0.57999999999999996</v>
      </c>
      <c r="P184" s="2">
        <f t="shared" si="0"/>
        <v>0</v>
      </c>
      <c r="Q184" s="2">
        <f t="shared" si="1"/>
        <v>0</v>
      </c>
      <c r="R184" s="2">
        <f t="shared" si="2"/>
        <v>0</v>
      </c>
      <c r="S184" s="2">
        <f t="shared" si="3"/>
        <v>0</v>
      </c>
      <c r="T184" s="2">
        <f t="shared" si="10"/>
        <v>0</v>
      </c>
      <c r="U184" s="2">
        <f t="shared" si="5"/>
        <v>0</v>
      </c>
      <c r="V184" s="2">
        <f t="shared" si="6"/>
        <v>0</v>
      </c>
      <c r="W184" s="2">
        <f t="shared" si="7"/>
        <v>0</v>
      </c>
      <c r="X184" s="2">
        <f t="shared" si="8"/>
        <v>0</v>
      </c>
      <c r="Y184" s="2">
        <f t="shared" si="9"/>
        <v>0</v>
      </c>
    </row>
    <row r="185" spans="15:25" x14ac:dyDescent="0.2">
      <c r="O185" s="2">
        <v>0.6</v>
      </c>
      <c r="P185" s="2">
        <f t="shared" si="0"/>
        <v>0</v>
      </c>
      <c r="Q185" s="2">
        <f t="shared" si="1"/>
        <v>0</v>
      </c>
      <c r="R185" s="2">
        <f t="shared" si="2"/>
        <v>0</v>
      </c>
      <c r="S185" s="2">
        <f t="shared" si="3"/>
        <v>0</v>
      </c>
      <c r="T185" s="2">
        <f t="shared" si="10"/>
        <v>0</v>
      </c>
      <c r="U185" s="2">
        <f t="shared" si="5"/>
        <v>0</v>
      </c>
      <c r="V185" s="2">
        <f t="shared" si="6"/>
        <v>0</v>
      </c>
      <c r="W185" s="2">
        <f t="shared" si="7"/>
        <v>0</v>
      </c>
      <c r="X185" s="2">
        <f t="shared" si="8"/>
        <v>0</v>
      </c>
      <c r="Y185" s="2">
        <f t="shared" si="9"/>
        <v>0</v>
      </c>
    </row>
  </sheetData>
  <phoneticPr fontId="5" type="noConversion"/>
  <printOptions horizontalCentered="1" verticalCentered="1"/>
  <pageMargins left="0.78740157480314965" right="0.39370078740157483" top="0.39370078740157483" bottom="0.59055118110236227" header="0.39370078740157483" footer="0.51181102362204722"/>
  <pageSetup paperSize="9" scale="80" orientation="portrait" horizontalDpi="203" verticalDpi="196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27362" r:id="rId4" name="Button 2">
              <controlPr defaultSize="0" print="0" autoFill="0" autoPict="0" macro="[0]!KarteLesen">
                <anchor moveWithCells="1">
                  <from>
                    <xdr:col>7</xdr:col>
                    <xdr:colOff>638175</xdr:colOff>
                    <xdr:row>2</xdr:row>
                    <xdr:rowOff>57150</xdr:rowOff>
                  </from>
                  <to>
                    <xdr:col>9</xdr:col>
                    <xdr:colOff>190500</xdr:colOff>
                    <xdr:row>2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7363" r:id="rId5" name="Button 3">
              <controlPr defaultSize="0" print="0" autoFill="0" autoPict="0" macro="[0]!EnterGeo">
                <anchor moveWithCells="1">
                  <from>
                    <xdr:col>10</xdr:col>
                    <xdr:colOff>38100</xdr:colOff>
                    <xdr:row>9</xdr:row>
                    <xdr:rowOff>66675</xdr:rowOff>
                  </from>
                  <to>
                    <xdr:col>10</xdr:col>
                    <xdr:colOff>657225</xdr:colOff>
                    <xdr:row>11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7364" r:id="rId6" name="Button 4">
              <controlPr defaultSize="0" print="0" autoFill="0" autoPict="0" macro="[0]!EnterUtm">
                <anchor moveWithCells="1">
                  <from>
                    <xdr:col>10</xdr:col>
                    <xdr:colOff>38100</xdr:colOff>
                    <xdr:row>11</xdr:row>
                    <xdr:rowOff>19050</xdr:rowOff>
                  </from>
                  <to>
                    <xdr:col>10</xdr:col>
                    <xdr:colOff>657225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7366" r:id="rId7" name="Button 6">
              <controlPr defaultSize="0" print="0" autoFill="0" autoPict="0" macro="[0]!ClearGeo">
                <anchor moveWithCells="1">
                  <from>
                    <xdr:col>10</xdr:col>
                    <xdr:colOff>47625</xdr:colOff>
                    <xdr:row>13</xdr:row>
                    <xdr:rowOff>9525</xdr:rowOff>
                  </from>
                  <to>
                    <xdr:col>10</xdr:col>
                    <xdr:colOff>666750</xdr:colOff>
                    <xdr:row>14</xdr:row>
                    <xdr:rowOff>133350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Tabelle16">
    <pageSetUpPr fitToPage="1"/>
  </sheetPr>
  <dimension ref="A1:Y185"/>
  <sheetViews>
    <sheetView showGridLines="0" topLeftCell="A3" zoomScaleNormal="100" workbookViewId="0">
      <selection activeCell="A3" sqref="A3"/>
    </sheetView>
  </sheetViews>
  <sheetFormatPr baseColWidth="10" defaultColWidth="11.5703125" defaultRowHeight="11.25" x14ac:dyDescent="0.2"/>
  <cols>
    <col min="1" max="1" width="0.5703125" style="2" customWidth="1"/>
    <col min="2" max="2" width="4.140625" style="2" customWidth="1"/>
    <col min="3" max="5" width="9.7109375" style="2" customWidth="1"/>
    <col min="6" max="6" width="7.7109375" style="2" customWidth="1"/>
    <col min="7" max="9" width="10.7109375" style="2" customWidth="1"/>
    <col min="10" max="10" width="12.140625" style="2" customWidth="1"/>
    <col min="11" max="16384" width="11.5703125" style="2"/>
  </cols>
  <sheetData>
    <row r="1" spans="1:10" s="8" customFormat="1" hidden="1" x14ac:dyDescent="0.2">
      <c r="G1" s="40"/>
      <c r="H1" s="40"/>
    </row>
    <row r="2" spans="1:10" hidden="1" x14ac:dyDescent="0.2">
      <c r="A2" s="1"/>
    </row>
    <row r="3" spans="1:10" ht="28.5" customHeight="1" x14ac:dyDescent="0.2">
      <c r="B3" s="130" t="s">
        <v>288</v>
      </c>
      <c r="C3" s="130"/>
      <c r="D3" s="130"/>
      <c r="E3" s="130"/>
      <c r="F3" s="130"/>
      <c r="G3" s="130"/>
      <c r="H3" s="130"/>
      <c r="I3" s="130"/>
      <c r="J3" s="130"/>
    </row>
    <row r="4" spans="1:10" x14ac:dyDescent="0.2">
      <c r="C4" s="7" t="s">
        <v>268</v>
      </c>
      <c r="D4" s="40" t="str">
        <f>IF('Statistik stat'!D1="","",'Statistik stat'!D1)</f>
        <v/>
      </c>
      <c r="E4" s="8"/>
      <c r="F4" s="8"/>
      <c r="G4" s="40"/>
      <c r="H4" s="40"/>
      <c r="I4" s="7" t="s">
        <v>265</v>
      </c>
      <c r="J4" s="40">
        <f>_Datensatznummer</f>
        <v>0</v>
      </c>
    </row>
    <row r="5" spans="1:10" ht="12.75" customHeight="1" x14ac:dyDescent="0.2">
      <c r="C5" s="7" t="s">
        <v>258</v>
      </c>
      <c r="D5" s="84" t="str">
        <f>IF('Statistik stat'!D5="","",'Statistik stat'!D5)</f>
        <v/>
      </c>
      <c r="E5" s="8"/>
      <c r="F5" s="8"/>
      <c r="I5" s="7" t="s">
        <v>2</v>
      </c>
      <c r="J5" s="85">
        <f>_Kartennummer</f>
        <v>0</v>
      </c>
    </row>
    <row r="6" spans="1:10" ht="12.75" customHeight="1" x14ac:dyDescent="0.2">
      <c r="C6" s="7" t="s">
        <v>259</v>
      </c>
      <c r="D6" s="84" t="str">
        <f>IF('Statistik stat'!D6="","",'Statistik stat'!D6)</f>
        <v/>
      </c>
      <c r="E6" s="8"/>
      <c r="F6" s="8"/>
      <c r="I6" s="7" t="s">
        <v>266</v>
      </c>
      <c r="J6" s="86">
        <f>_MessDatum</f>
        <v>0</v>
      </c>
    </row>
    <row r="7" spans="1:10" ht="12.75" customHeight="1" x14ac:dyDescent="0.2">
      <c r="C7" s="7" t="s">
        <v>260</v>
      </c>
      <c r="D7" s="84" t="str">
        <f>IF('Statistik stat'!D7="","",'Statistik stat'!D7)</f>
        <v/>
      </c>
      <c r="E7" s="8"/>
      <c r="F7" s="8"/>
      <c r="I7" s="7" t="s">
        <v>267</v>
      </c>
      <c r="J7" s="86">
        <f>_MessDatum1</f>
        <v>0</v>
      </c>
    </row>
    <row r="8" spans="1:10" ht="12.75" customHeight="1" x14ac:dyDescent="0.2">
      <c r="C8" s="7" t="s">
        <v>261</v>
      </c>
      <c r="D8" s="84" t="str">
        <f>IF('Statistik stat'!D8="","",'Statistik stat'!D8)</f>
        <v/>
      </c>
      <c r="E8" s="8"/>
      <c r="F8" s="8"/>
      <c r="I8" s="7" t="s">
        <v>1</v>
      </c>
      <c r="J8" s="40">
        <f>_Geraetenummer</f>
        <v>0</v>
      </c>
    </row>
    <row r="9" spans="1:10" ht="12.75" customHeight="1" x14ac:dyDescent="0.2">
      <c r="C9" s="7" t="s">
        <v>262</v>
      </c>
      <c r="D9" s="84" t="str">
        <f>IF('Statistik stat'!D9="","",'Statistik stat'!D9)</f>
        <v/>
      </c>
      <c r="E9" s="8"/>
      <c r="F9" s="8"/>
      <c r="I9" s="7" t="s">
        <v>14</v>
      </c>
      <c r="J9" s="87">
        <f>_PlattenDurchmesser</f>
        <v>0</v>
      </c>
    </row>
    <row r="10" spans="1:10" ht="12.75" customHeight="1" x14ac:dyDescent="0.2">
      <c r="C10" s="7" t="s">
        <v>283</v>
      </c>
      <c r="D10" s="84" t="str">
        <f>IF('Statistik stat'!D10="","",'Statistik stat'!D10)</f>
        <v/>
      </c>
      <c r="E10" s="8"/>
      <c r="F10" s="8"/>
      <c r="I10" s="7" t="s">
        <v>15</v>
      </c>
      <c r="J10" s="88">
        <f>_Hebelarm</f>
        <v>0</v>
      </c>
    </row>
    <row r="11" spans="1:10" ht="12.75" customHeight="1" x14ac:dyDescent="0.2">
      <c r="C11" s="7" t="s">
        <v>263</v>
      </c>
      <c r="D11" s="84" t="str">
        <f>IF('Statistik stat'!D11="","",'Statistik stat'!D11)</f>
        <v/>
      </c>
      <c r="E11" s="8"/>
      <c r="F11" s="8"/>
      <c r="I11" s="2" t="str">
        <f>IF(_Tilt_mm="","","max plate tilt:")</f>
        <v/>
      </c>
      <c r="J11" s="2" t="str">
        <f>IF(_Tilt_mm="","",_Tilt_mm)</f>
        <v/>
      </c>
    </row>
    <row r="12" spans="1:10" ht="11.25" customHeight="1" x14ac:dyDescent="0.2">
      <c r="C12" s="7" t="s">
        <v>264</v>
      </c>
      <c r="D12" s="196" t="s">
        <v>389</v>
      </c>
      <c r="E12" s="89"/>
      <c r="F12" s="89"/>
      <c r="G12" s="40"/>
      <c r="H12" s="40"/>
      <c r="I12" s="40" t="str">
        <f>IF(_cLat="","","Lat.:")</f>
        <v/>
      </c>
      <c r="J12" s="8"/>
    </row>
    <row r="13" spans="1:10" x14ac:dyDescent="0.2">
      <c r="B13" s="8"/>
      <c r="C13" s="8"/>
      <c r="D13" s="8"/>
      <c r="E13" s="8"/>
      <c r="F13" s="8"/>
      <c r="G13" s="8"/>
      <c r="H13" s="40"/>
      <c r="I13" s="40" t="str">
        <f>IF(_cLon="","","Lon.:")</f>
        <v/>
      </c>
      <c r="J13" s="8"/>
    </row>
    <row r="14" spans="1:10" x14ac:dyDescent="0.2">
      <c r="B14" s="90"/>
      <c r="C14" s="90"/>
      <c r="D14" s="90"/>
      <c r="E14" s="90"/>
      <c r="F14" s="8"/>
      <c r="G14" s="7" t="str">
        <f>IF(_cZone="","","UTM:")</f>
        <v/>
      </c>
      <c r="H14" s="7"/>
      <c r="I14" s="40"/>
      <c r="J14" s="8"/>
    </row>
    <row r="15" spans="1:10" ht="22.5" x14ac:dyDescent="0.2">
      <c r="A15" s="137"/>
      <c r="B15" s="138" t="s">
        <v>0</v>
      </c>
      <c r="C15" s="91" t="s">
        <v>279</v>
      </c>
      <c r="D15" s="91" t="s">
        <v>252</v>
      </c>
      <c r="E15" s="91" t="s">
        <v>253</v>
      </c>
      <c r="F15" s="8"/>
      <c r="G15" s="8"/>
      <c r="H15" s="8"/>
      <c r="I15" s="8"/>
      <c r="J15" s="8"/>
    </row>
    <row r="16" spans="1:10" x14ac:dyDescent="0.2">
      <c r="A16" s="137"/>
      <c r="B16" s="139" t="s">
        <v>254</v>
      </c>
      <c r="C16" s="140"/>
      <c r="D16" s="140"/>
      <c r="E16" s="136"/>
      <c r="F16" s="8"/>
      <c r="G16" s="8"/>
      <c r="H16" s="8"/>
      <c r="I16" s="8"/>
      <c r="J16" s="8"/>
    </row>
    <row r="17" spans="1:10" x14ac:dyDescent="0.2">
      <c r="A17" s="137"/>
      <c r="B17" s="92"/>
      <c r="C17" s="93">
        <v>0</v>
      </c>
      <c r="D17" s="94">
        <v>0.01</v>
      </c>
      <c r="E17" s="92"/>
      <c r="F17" s="8"/>
      <c r="G17" s="8"/>
      <c r="H17" s="8"/>
      <c r="I17" s="8"/>
      <c r="J17" s="8"/>
    </row>
    <row r="18" spans="1:10" x14ac:dyDescent="0.2">
      <c r="A18" s="137"/>
      <c r="B18" s="139" t="s">
        <v>255</v>
      </c>
      <c r="C18" s="140"/>
      <c r="D18" s="140"/>
      <c r="E18" s="136"/>
      <c r="F18" s="8"/>
      <c r="G18" s="8"/>
      <c r="H18" s="8"/>
      <c r="I18" s="8"/>
      <c r="J18" s="8"/>
    </row>
    <row r="19" spans="1:10" x14ac:dyDescent="0.2">
      <c r="A19" s="137"/>
      <c r="B19" s="92"/>
      <c r="C19" s="93">
        <v>1E-3</v>
      </c>
      <c r="D19" s="94">
        <v>0.02</v>
      </c>
      <c r="E19" s="92"/>
      <c r="F19" s="8"/>
      <c r="G19" s="8"/>
      <c r="H19" s="8"/>
      <c r="I19" s="8"/>
      <c r="J19" s="8"/>
    </row>
    <row r="20" spans="1:10" x14ac:dyDescent="0.2">
      <c r="A20" s="137"/>
      <c r="B20" s="139" t="s">
        <v>256</v>
      </c>
      <c r="C20" s="140"/>
      <c r="D20" s="140"/>
      <c r="E20" s="136"/>
      <c r="F20" s="8"/>
      <c r="G20" s="8"/>
      <c r="H20" s="8"/>
      <c r="I20" s="8"/>
      <c r="J20" s="8"/>
    </row>
    <row r="21" spans="1:10" x14ac:dyDescent="0.2">
      <c r="A21" s="137"/>
      <c r="B21" s="92"/>
      <c r="C21" s="93">
        <v>2E-3</v>
      </c>
      <c r="D21" s="94">
        <v>0.03</v>
      </c>
      <c r="E21" s="92"/>
      <c r="F21" s="8"/>
      <c r="G21" s="8"/>
      <c r="H21" s="8"/>
      <c r="I21" s="8"/>
      <c r="J21" s="8"/>
    </row>
    <row r="22" spans="1:10" x14ac:dyDescent="0.2">
      <c r="A22" s="137"/>
      <c r="B22" s="139" t="s">
        <v>287</v>
      </c>
      <c r="C22" s="141"/>
      <c r="D22" s="142"/>
      <c r="E22" s="143"/>
      <c r="F22" s="8"/>
      <c r="G22" s="8"/>
      <c r="H22" s="8"/>
      <c r="I22" s="8"/>
      <c r="J22" s="8"/>
    </row>
    <row r="23" spans="1:10" x14ac:dyDescent="0.2">
      <c r="A23" s="137"/>
      <c r="B23" s="92"/>
      <c r="C23" s="93">
        <v>3.0000000000000001E-3</v>
      </c>
      <c r="D23" s="94">
        <v>0.04</v>
      </c>
      <c r="E23" s="92"/>
      <c r="F23" s="8"/>
      <c r="G23" s="8"/>
      <c r="H23" s="8"/>
      <c r="I23" s="8"/>
      <c r="J23" s="8"/>
    </row>
    <row r="24" spans="1:10" x14ac:dyDescent="0.2">
      <c r="A24" s="137"/>
      <c r="B24" s="139" t="s">
        <v>285</v>
      </c>
      <c r="C24" s="141"/>
      <c r="D24" s="142"/>
      <c r="E24" s="143"/>
      <c r="F24" s="95"/>
      <c r="G24" s="8"/>
      <c r="H24" s="8"/>
      <c r="I24" s="8"/>
      <c r="J24" s="8"/>
    </row>
    <row r="25" spans="1:10" x14ac:dyDescent="0.2">
      <c r="A25" s="137"/>
      <c r="B25" s="96"/>
      <c r="C25" s="144">
        <v>4.0000000000000001E-3</v>
      </c>
      <c r="D25" s="97">
        <v>0.05</v>
      </c>
      <c r="E25" s="96"/>
      <c r="F25" s="95"/>
      <c r="G25" s="8"/>
      <c r="H25" s="8"/>
      <c r="I25" s="8"/>
      <c r="J25" s="8"/>
    </row>
    <row r="26" spans="1:10" x14ac:dyDescent="0.2">
      <c r="A26" s="3"/>
      <c r="B26" s="135"/>
      <c r="C26" s="129"/>
      <c r="D26" s="129"/>
      <c r="E26" s="129"/>
      <c r="F26" s="8"/>
      <c r="G26" s="8"/>
      <c r="H26" s="8"/>
      <c r="I26" s="8"/>
      <c r="J26" s="8"/>
    </row>
    <row r="27" spans="1:10" x14ac:dyDescent="0.2">
      <c r="A27" s="3"/>
      <c r="B27" s="65"/>
      <c r="C27" s="8"/>
      <c r="D27" s="8"/>
      <c r="E27" s="8"/>
      <c r="F27" s="8"/>
      <c r="G27" s="8"/>
      <c r="H27" s="8"/>
      <c r="I27" s="8"/>
      <c r="J27" s="8"/>
    </row>
    <row r="28" spans="1:10" x14ac:dyDescent="0.2">
      <c r="A28" s="3"/>
      <c r="B28" s="65"/>
      <c r="C28" s="8"/>
      <c r="D28" s="8"/>
      <c r="E28" s="8"/>
      <c r="F28" s="8"/>
      <c r="G28" s="8"/>
      <c r="H28" s="8"/>
      <c r="I28" s="8"/>
      <c r="J28" s="8"/>
    </row>
    <row r="29" spans="1:10" x14ac:dyDescent="0.2">
      <c r="A29" s="3"/>
      <c r="B29" s="65"/>
      <c r="C29" s="8"/>
      <c r="D29" s="8"/>
      <c r="E29" s="8"/>
      <c r="F29" s="8"/>
      <c r="G29" s="8"/>
      <c r="H29" s="8"/>
      <c r="I29" s="8"/>
      <c r="J29" s="8"/>
    </row>
    <row r="30" spans="1:10" x14ac:dyDescent="0.2">
      <c r="A30" s="3"/>
      <c r="B30" s="3"/>
      <c r="G30" s="8"/>
      <c r="H30" s="8"/>
      <c r="I30" s="8"/>
      <c r="J30" s="8"/>
    </row>
    <row r="31" spans="1:10" x14ac:dyDescent="0.2">
      <c r="A31" s="3"/>
      <c r="B31" s="3"/>
      <c r="G31" s="8"/>
      <c r="H31" s="8"/>
      <c r="I31" s="8"/>
      <c r="J31" s="8"/>
    </row>
    <row r="32" spans="1:10" x14ac:dyDescent="0.2">
      <c r="A32" s="3"/>
      <c r="B32" s="3"/>
      <c r="G32" s="8"/>
      <c r="H32" s="8"/>
      <c r="I32" s="8"/>
    </row>
    <row r="33" spans="1:10" x14ac:dyDescent="0.2">
      <c r="A33" s="3"/>
      <c r="B33" s="3"/>
      <c r="G33" s="8"/>
      <c r="H33" s="8"/>
      <c r="I33" s="8"/>
    </row>
    <row r="34" spans="1:10" x14ac:dyDescent="0.2">
      <c r="A34" s="3"/>
      <c r="B34" s="3"/>
      <c r="G34" s="8"/>
      <c r="H34" s="8"/>
      <c r="I34" s="8"/>
    </row>
    <row r="35" spans="1:10" x14ac:dyDescent="0.2">
      <c r="A35" s="3"/>
      <c r="B35" s="3"/>
      <c r="G35" s="8"/>
      <c r="H35" s="8"/>
      <c r="I35" s="8"/>
    </row>
    <row r="36" spans="1:10" x14ac:dyDescent="0.2">
      <c r="A36" s="3"/>
      <c r="B36" s="3"/>
      <c r="G36" s="8"/>
      <c r="H36" s="8"/>
      <c r="I36" s="8"/>
    </row>
    <row r="37" spans="1:10" x14ac:dyDescent="0.2">
      <c r="A37" s="3"/>
      <c r="B37" s="3"/>
      <c r="G37" s="8"/>
      <c r="H37" s="8"/>
      <c r="I37" s="8"/>
    </row>
    <row r="38" spans="1:10" x14ac:dyDescent="0.2">
      <c r="A38" s="3"/>
      <c r="B38" s="3"/>
      <c r="G38" s="8"/>
      <c r="H38" s="8"/>
      <c r="I38" s="8"/>
    </row>
    <row r="39" spans="1:10" x14ac:dyDescent="0.2">
      <c r="A39" s="3"/>
      <c r="B39" s="3"/>
      <c r="G39" s="8"/>
      <c r="H39" s="8"/>
      <c r="I39" s="8"/>
    </row>
    <row r="40" spans="1:10" x14ac:dyDescent="0.2">
      <c r="A40" s="3"/>
      <c r="B40" s="3"/>
      <c r="G40" s="8"/>
      <c r="H40" s="8"/>
      <c r="I40" s="8"/>
    </row>
    <row r="41" spans="1:10" x14ac:dyDescent="0.2">
      <c r="A41" s="3"/>
      <c r="B41" s="3"/>
      <c r="G41" s="8"/>
      <c r="H41" s="8"/>
      <c r="I41" s="8"/>
    </row>
    <row r="42" spans="1:10" x14ac:dyDescent="0.2">
      <c r="A42" s="3"/>
      <c r="B42" s="3"/>
      <c r="G42" s="8"/>
      <c r="H42" s="8"/>
      <c r="I42" s="8"/>
    </row>
    <row r="43" spans="1:10" x14ac:dyDescent="0.2">
      <c r="A43" s="3"/>
      <c r="B43" s="3"/>
      <c r="G43" s="8"/>
      <c r="H43" s="8"/>
      <c r="I43" s="8"/>
    </row>
    <row r="44" spans="1:10" ht="12.75" x14ac:dyDescent="0.2">
      <c r="A44" s="3"/>
      <c r="B44" s="3"/>
      <c r="H44" s="172"/>
      <c r="I44" s="172"/>
    </row>
    <row r="45" spans="1:10" ht="12.75" x14ac:dyDescent="0.2">
      <c r="A45" s="3"/>
      <c r="B45" s="3"/>
      <c r="G45" s="107" t="s">
        <v>257</v>
      </c>
      <c r="H45" s="23" t="s">
        <v>254</v>
      </c>
      <c r="I45" s="25" t="s">
        <v>256</v>
      </c>
      <c r="J45" s="25" t="s">
        <v>285</v>
      </c>
    </row>
    <row r="46" spans="1:10" x14ac:dyDescent="0.2">
      <c r="A46" s="3"/>
      <c r="B46" s="3"/>
      <c r="G46" s="110" t="s">
        <v>289</v>
      </c>
      <c r="H46" s="111">
        <f>S128</f>
        <v>0</v>
      </c>
      <c r="I46" s="112" t="str">
        <f>IF(S130&lt;&gt;0,S130,"")</f>
        <v/>
      </c>
      <c r="J46" s="112" t="str">
        <f>IF(S132&lt;&gt;0,S132,"")</f>
        <v/>
      </c>
    </row>
    <row r="47" spans="1:10" x14ac:dyDescent="0.2">
      <c r="A47" s="3"/>
      <c r="B47" s="3"/>
      <c r="G47" s="113" t="s">
        <v>277</v>
      </c>
      <c r="H47" s="114">
        <f>T128</f>
        <v>0</v>
      </c>
      <c r="I47" s="115" t="str">
        <f>IF(T130&lt;&gt;0,T130,"")</f>
        <v/>
      </c>
      <c r="J47" s="115" t="str">
        <f>IF(T132&lt;&gt;0,T132,"")</f>
        <v/>
      </c>
    </row>
    <row r="48" spans="1:10" x14ac:dyDescent="0.2">
      <c r="A48" s="3"/>
      <c r="B48" s="3"/>
      <c r="G48" s="113" t="s">
        <v>278</v>
      </c>
      <c r="H48" s="127" t="str">
        <f>IF(OR(H47=0,I47=""),"",I47/H47)</f>
        <v/>
      </c>
      <c r="I48" s="128"/>
      <c r="J48" s="128"/>
    </row>
    <row r="49" spans="1:10" x14ac:dyDescent="0.2">
      <c r="A49" s="3"/>
      <c r="B49" s="3"/>
      <c r="G49" s="126" t="s">
        <v>290</v>
      </c>
      <c r="H49" s="127"/>
      <c r="I49" s="127" t="str">
        <f>IF(OR(I47=0,I47="",J47=""),"",J47/I47)</f>
        <v/>
      </c>
      <c r="J49" s="128"/>
    </row>
    <row r="50" spans="1:10" x14ac:dyDescent="0.2">
      <c r="A50" s="3"/>
      <c r="B50" s="3"/>
      <c r="G50" s="131"/>
      <c r="H50" s="132"/>
      <c r="I50" s="132"/>
    </row>
    <row r="51" spans="1:10" x14ac:dyDescent="0.2">
      <c r="A51" s="3"/>
      <c r="B51" s="3"/>
      <c r="G51" s="187" t="str">
        <f>IF(H51&lt;&gt;"","Bettungsmodul:","")</f>
        <v/>
      </c>
      <c r="H51" s="188"/>
      <c r="I51" s="189" t="str">
        <f>IF(H51&lt;&gt;"","MN/m³","")</f>
        <v/>
      </c>
    </row>
    <row r="52" spans="1:10" x14ac:dyDescent="0.2">
      <c r="A52" s="3"/>
      <c r="B52" s="3"/>
      <c r="G52" s="131"/>
      <c r="H52" s="132"/>
      <c r="I52" s="132"/>
    </row>
    <row r="53" spans="1:10" x14ac:dyDescent="0.2">
      <c r="A53" s="3"/>
      <c r="B53" s="3"/>
      <c r="G53" s="131"/>
      <c r="H53" s="132"/>
      <c r="I53" s="132"/>
    </row>
    <row r="54" spans="1:10" x14ac:dyDescent="0.2">
      <c r="A54" s="3"/>
      <c r="B54" s="3"/>
      <c r="G54" s="131"/>
      <c r="H54" s="132"/>
      <c r="I54" s="132"/>
    </row>
    <row r="55" spans="1:10" x14ac:dyDescent="0.2">
      <c r="A55" s="3"/>
      <c r="B55" s="3"/>
      <c r="G55" s="131"/>
      <c r="H55" s="132"/>
      <c r="I55" s="132"/>
    </row>
    <row r="56" spans="1:10" x14ac:dyDescent="0.2">
      <c r="A56" s="3"/>
      <c r="B56" s="3"/>
      <c r="G56" s="131"/>
      <c r="H56" s="132"/>
      <c r="I56" s="132"/>
    </row>
    <row r="57" spans="1:10" x14ac:dyDescent="0.2">
      <c r="A57" s="3"/>
      <c r="B57" s="3"/>
      <c r="G57" s="131"/>
      <c r="H57" s="132"/>
      <c r="I57" s="132"/>
    </row>
    <row r="58" spans="1:10" x14ac:dyDescent="0.2">
      <c r="A58" s="3"/>
      <c r="B58" s="3"/>
      <c r="G58" s="131"/>
      <c r="H58" s="132"/>
      <c r="I58" s="132"/>
    </row>
    <row r="59" spans="1:10" x14ac:dyDescent="0.2">
      <c r="A59" s="3"/>
      <c r="B59" s="3"/>
      <c r="G59" s="131"/>
      <c r="H59" s="132"/>
      <c r="I59" s="132"/>
    </row>
    <row r="60" spans="1:10" x14ac:dyDescent="0.2">
      <c r="A60" s="3"/>
      <c r="B60" s="3"/>
      <c r="G60" s="131"/>
      <c r="H60" s="132"/>
      <c r="I60" s="132"/>
    </row>
    <row r="61" spans="1:10" x14ac:dyDescent="0.2">
      <c r="A61" s="3"/>
      <c r="B61" s="3"/>
      <c r="G61" s="131"/>
      <c r="H61" s="132"/>
      <c r="I61" s="132"/>
    </row>
    <row r="62" spans="1:10" x14ac:dyDescent="0.2">
      <c r="A62" s="3"/>
      <c r="B62" s="3"/>
      <c r="G62" s="131"/>
      <c r="H62" s="132"/>
      <c r="I62" s="132"/>
    </row>
    <row r="63" spans="1:10" x14ac:dyDescent="0.2">
      <c r="A63" s="3"/>
      <c r="B63" s="3"/>
      <c r="G63" s="131"/>
      <c r="H63" s="132"/>
      <c r="I63" s="132"/>
    </row>
    <row r="64" spans="1:10" x14ac:dyDescent="0.2">
      <c r="A64" s="3"/>
      <c r="B64" s="3"/>
      <c r="G64" s="131"/>
      <c r="H64" s="132"/>
      <c r="I64" s="132"/>
    </row>
    <row r="65" spans="1:10" x14ac:dyDescent="0.2">
      <c r="A65" s="3"/>
      <c r="B65" s="3"/>
      <c r="G65" s="131"/>
      <c r="H65" s="132"/>
      <c r="I65" s="132"/>
    </row>
    <row r="66" spans="1:10" x14ac:dyDescent="0.2">
      <c r="A66" s="3"/>
      <c r="B66" s="3"/>
      <c r="G66" s="131"/>
      <c r="H66" s="132"/>
      <c r="I66" s="132"/>
    </row>
    <row r="67" spans="1:10" x14ac:dyDescent="0.2">
      <c r="A67" s="3"/>
      <c r="B67" s="3"/>
      <c r="G67" s="131"/>
      <c r="H67" s="132"/>
      <c r="I67" s="132"/>
    </row>
    <row r="68" spans="1:10" x14ac:dyDescent="0.2">
      <c r="A68" s="3"/>
      <c r="B68" s="3"/>
      <c r="G68" s="131"/>
      <c r="H68" s="132"/>
      <c r="I68" s="132"/>
    </row>
    <row r="69" spans="1:10" x14ac:dyDescent="0.2">
      <c r="A69" s="3"/>
      <c r="B69" s="3"/>
      <c r="G69" s="131"/>
      <c r="H69" s="132"/>
      <c r="I69" s="132"/>
    </row>
    <row r="70" spans="1:10" ht="12.75" x14ac:dyDescent="0.2">
      <c r="A70" s="3"/>
      <c r="B70" s="3"/>
      <c r="G70" s="131"/>
      <c r="H70" s="132"/>
      <c r="I70" s="132"/>
      <c r="J70" s="82"/>
    </row>
    <row r="71" spans="1:10" s="82" customFormat="1" ht="12.75" x14ac:dyDescent="0.2">
      <c r="A71" s="133"/>
      <c r="B71" s="134"/>
      <c r="G71" s="131"/>
      <c r="H71" s="132"/>
      <c r="I71" s="132"/>
      <c r="J71" s="2"/>
    </row>
    <row r="72" spans="1:10" x14ac:dyDescent="0.2">
      <c r="A72" s="3"/>
      <c r="B72" s="4"/>
      <c r="G72" s="131"/>
      <c r="H72" s="132"/>
      <c r="I72" s="132"/>
    </row>
    <row r="73" spans="1:10" x14ac:dyDescent="0.2">
      <c r="A73" s="3"/>
      <c r="B73" s="3"/>
    </row>
    <row r="74" spans="1:10" x14ac:dyDescent="0.2">
      <c r="A74" s="3"/>
      <c r="B74" s="3"/>
    </row>
    <row r="75" spans="1:10" ht="12.75" x14ac:dyDescent="0.2">
      <c r="A75" s="3"/>
      <c r="B75" s="3"/>
      <c r="G75" s="82"/>
      <c r="H75" s="82"/>
      <c r="I75" s="82"/>
    </row>
    <row r="76" spans="1:10" x14ac:dyDescent="0.2">
      <c r="A76" s="3"/>
      <c r="B76" s="3"/>
    </row>
    <row r="77" spans="1:10" x14ac:dyDescent="0.2">
      <c r="A77" s="3"/>
      <c r="B77" s="3"/>
    </row>
    <row r="78" spans="1:10" x14ac:dyDescent="0.2">
      <c r="A78" s="3"/>
      <c r="B78" s="3"/>
    </row>
    <row r="79" spans="1:10" x14ac:dyDescent="0.2">
      <c r="A79" s="3"/>
      <c r="B79" s="3"/>
    </row>
    <row r="80" spans="1:10" x14ac:dyDescent="0.2">
      <c r="A80" s="3"/>
      <c r="B80" s="3"/>
      <c r="G80" s="3"/>
      <c r="H80" s="3"/>
      <c r="I80" s="3"/>
    </row>
    <row r="81" spans="1:10" x14ac:dyDescent="0.2">
      <c r="A81" s="3"/>
      <c r="B81" s="3"/>
      <c r="G81" s="3"/>
      <c r="H81" s="3"/>
      <c r="I81" s="3"/>
    </row>
    <row r="82" spans="1:10" x14ac:dyDescent="0.2">
      <c r="A82" s="3"/>
      <c r="B82" s="3"/>
      <c r="G82" s="3"/>
      <c r="H82" s="3"/>
      <c r="I82" s="3"/>
    </row>
    <row r="83" spans="1:10" x14ac:dyDescent="0.2">
      <c r="A83" s="3"/>
      <c r="B83" s="3"/>
      <c r="G83" s="3"/>
      <c r="H83" s="3"/>
      <c r="I83" s="3"/>
    </row>
    <row r="84" spans="1:10" x14ac:dyDescent="0.2">
      <c r="A84" s="3"/>
      <c r="B84" s="3"/>
      <c r="G84" s="3"/>
      <c r="H84" s="3"/>
      <c r="I84" s="3"/>
    </row>
    <row r="85" spans="1:10" x14ac:dyDescent="0.2">
      <c r="A85" s="3"/>
      <c r="B85" s="3"/>
      <c r="G85" s="3"/>
      <c r="H85" s="3"/>
      <c r="I85" s="3"/>
    </row>
    <row r="86" spans="1:10" x14ac:dyDescent="0.2">
      <c r="A86" s="3"/>
      <c r="B86" s="3"/>
      <c r="G86" s="3"/>
      <c r="H86" s="3"/>
      <c r="I86" s="3"/>
    </row>
    <row r="87" spans="1:10" x14ac:dyDescent="0.2">
      <c r="A87" s="3"/>
      <c r="B87" s="3"/>
      <c r="G87" s="3"/>
      <c r="H87" s="3"/>
      <c r="I87" s="3"/>
    </row>
    <row r="88" spans="1:10" x14ac:dyDescent="0.2">
      <c r="A88" s="3"/>
      <c r="B88" s="3"/>
      <c r="G88" s="3"/>
      <c r="H88" s="3"/>
      <c r="I88" s="3"/>
    </row>
    <row r="89" spans="1:10" x14ac:dyDescent="0.2">
      <c r="A89" s="3"/>
      <c r="B89" s="3"/>
      <c r="G89" s="3"/>
      <c r="H89" s="3"/>
      <c r="I89" s="3"/>
    </row>
    <row r="90" spans="1:10" x14ac:dyDescent="0.2">
      <c r="A90" s="3"/>
      <c r="B90" s="3"/>
      <c r="G90" s="3"/>
      <c r="H90" s="3"/>
      <c r="I90" s="3"/>
    </row>
    <row r="91" spans="1:10" x14ac:dyDescent="0.2">
      <c r="A91" s="3"/>
      <c r="B91" s="3"/>
      <c r="G91" s="3"/>
      <c r="H91" s="3"/>
      <c r="I91" s="3"/>
    </row>
    <row r="92" spans="1:10" x14ac:dyDescent="0.2">
      <c r="A92" s="3"/>
      <c r="B92" s="3"/>
      <c r="G92" s="3"/>
      <c r="H92" s="3"/>
      <c r="I92" s="3"/>
    </row>
    <row r="93" spans="1:10" x14ac:dyDescent="0.2">
      <c r="A93" s="3"/>
      <c r="B93" s="3"/>
      <c r="G93" s="3"/>
      <c r="H93" s="3"/>
      <c r="I93" s="3"/>
    </row>
    <row r="94" spans="1:10" x14ac:dyDescent="0.2">
      <c r="A94" s="3"/>
      <c r="B94" s="3"/>
      <c r="G94" s="3"/>
      <c r="H94" s="3"/>
      <c r="I94" s="3"/>
    </row>
    <row r="95" spans="1:10" x14ac:dyDescent="0.2">
      <c r="A95" s="3"/>
      <c r="B95" s="3"/>
      <c r="G95" s="3"/>
      <c r="H95" s="3"/>
      <c r="I95" s="3"/>
      <c r="J95" s="3"/>
    </row>
    <row r="96" spans="1:10" x14ac:dyDescent="0.2">
      <c r="A96" s="3"/>
      <c r="B96" s="3"/>
      <c r="G96" s="3"/>
      <c r="H96" s="3"/>
      <c r="I96" s="3"/>
      <c r="J96" s="3"/>
    </row>
    <row r="97" spans="1:14" x14ac:dyDescent="0.2">
      <c r="A97" s="3"/>
      <c r="B97" s="3"/>
      <c r="G97" s="3"/>
      <c r="H97" s="3"/>
      <c r="I97" s="3"/>
      <c r="J97" s="3"/>
    </row>
    <row r="98" spans="1:14" x14ac:dyDescent="0.2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</row>
    <row r="99" spans="1:14" x14ac:dyDescent="0.2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</row>
    <row r="100" spans="1:14" x14ac:dyDescent="0.2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</row>
    <row r="101" spans="1:14" x14ac:dyDescent="0.2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 t="s">
        <v>92</v>
      </c>
    </row>
    <row r="102" spans="1:14" x14ac:dyDescent="0.2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</row>
    <row r="103" spans="1:14" x14ac:dyDescent="0.2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</row>
    <row r="104" spans="1:14" x14ac:dyDescent="0.2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</row>
    <row r="105" spans="1:14" x14ac:dyDescent="0.2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</row>
    <row r="106" spans="1:14" x14ac:dyDescent="0.2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 t="s">
        <v>93</v>
      </c>
    </row>
    <row r="107" spans="1:14" x14ac:dyDescent="0.2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</row>
    <row r="108" spans="1:14" x14ac:dyDescent="0.2">
      <c r="A108" s="3"/>
      <c r="B108" s="3"/>
      <c r="C108" s="3"/>
      <c r="D108" s="3"/>
      <c r="E108" s="3"/>
      <c r="F108" s="3"/>
      <c r="J108" s="3"/>
      <c r="K108" s="3"/>
      <c r="L108" s="3"/>
      <c r="M108" s="3"/>
      <c r="N108" s="3"/>
    </row>
    <row r="109" spans="1:14" x14ac:dyDescent="0.2">
      <c r="A109" s="3"/>
      <c r="B109" s="3"/>
      <c r="C109" s="3"/>
      <c r="D109" s="3"/>
      <c r="E109" s="3"/>
      <c r="F109" s="3"/>
      <c r="J109" s="3"/>
      <c r="K109" s="3"/>
      <c r="L109" s="3"/>
      <c r="M109" s="3"/>
      <c r="N109" s="3"/>
    </row>
    <row r="110" spans="1:14" x14ac:dyDescent="0.2">
      <c r="A110" s="3"/>
      <c r="B110" s="3"/>
      <c r="C110" s="3"/>
      <c r="D110" s="3"/>
      <c r="E110" s="3"/>
      <c r="F110" s="3"/>
      <c r="J110" s="3"/>
      <c r="K110" s="3"/>
      <c r="L110" s="3"/>
      <c r="M110" s="3"/>
      <c r="N110" s="3"/>
    </row>
    <row r="111" spans="1:14" x14ac:dyDescent="0.2">
      <c r="A111" s="3"/>
      <c r="B111" s="3"/>
      <c r="C111" s="3"/>
      <c r="D111" s="3"/>
      <c r="E111" s="3"/>
      <c r="F111" s="3"/>
      <c r="J111" s="3"/>
      <c r="K111" s="3"/>
      <c r="L111" s="3"/>
      <c r="M111" s="3"/>
      <c r="N111" s="3" t="s">
        <v>94</v>
      </c>
    </row>
    <row r="112" spans="1:14" x14ac:dyDescent="0.2">
      <c r="A112" s="3"/>
      <c r="B112" s="3"/>
      <c r="C112" s="3"/>
      <c r="D112" s="3"/>
      <c r="E112" s="3"/>
      <c r="F112" s="3"/>
      <c r="J112" s="3"/>
      <c r="K112" s="3"/>
      <c r="L112" s="3"/>
      <c r="M112" s="3"/>
      <c r="N112" s="3"/>
    </row>
    <row r="113" spans="1:25" x14ac:dyDescent="0.2">
      <c r="A113" s="3"/>
      <c r="B113" s="3"/>
      <c r="C113" s="3"/>
      <c r="D113" s="3"/>
      <c r="E113" s="3"/>
      <c r="F113" s="3"/>
      <c r="J113" s="3"/>
      <c r="K113" s="3"/>
      <c r="L113" s="3"/>
      <c r="M113" s="3"/>
      <c r="N113" s="3"/>
    </row>
    <row r="114" spans="1:25" x14ac:dyDescent="0.2">
      <c r="A114" s="3"/>
      <c r="B114" s="3"/>
      <c r="C114" s="3"/>
      <c r="D114" s="3"/>
      <c r="E114" s="3"/>
      <c r="F114" s="3"/>
      <c r="J114" s="3"/>
      <c r="K114" s="3"/>
      <c r="L114" s="3"/>
      <c r="M114" s="3"/>
      <c r="N114" s="3"/>
    </row>
    <row r="115" spans="1:25" x14ac:dyDescent="0.2">
      <c r="A115" s="3"/>
      <c r="B115" s="3"/>
      <c r="C115" s="3"/>
      <c r="D115" s="3"/>
      <c r="E115" s="3"/>
      <c r="F115" s="3"/>
      <c r="J115" s="3"/>
      <c r="K115" s="3"/>
      <c r="L115" s="3"/>
      <c r="M115" s="3"/>
      <c r="N115" s="3"/>
    </row>
    <row r="116" spans="1:25" x14ac:dyDescent="0.2">
      <c r="A116" s="3"/>
      <c r="B116" s="3"/>
      <c r="C116" s="3"/>
      <c r="D116" s="3"/>
      <c r="E116" s="3"/>
      <c r="F116" s="3"/>
      <c r="J116" s="3"/>
      <c r="K116" s="3"/>
      <c r="L116" s="3"/>
      <c r="M116" s="3"/>
      <c r="N116" s="3" t="s">
        <v>95</v>
      </c>
    </row>
    <row r="117" spans="1:25" x14ac:dyDescent="0.2">
      <c r="A117" s="3"/>
      <c r="B117" s="3"/>
      <c r="C117" s="3"/>
      <c r="D117" s="3"/>
      <c r="E117" s="3"/>
      <c r="F117" s="3"/>
      <c r="J117" s="3"/>
      <c r="K117" s="3"/>
      <c r="L117" s="3"/>
      <c r="M117" s="3"/>
      <c r="N117" s="3"/>
    </row>
    <row r="118" spans="1:25" x14ac:dyDescent="0.2">
      <c r="A118" s="3"/>
      <c r="B118" s="3"/>
      <c r="C118" s="3"/>
      <c r="D118" s="3"/>
      <c r="E118" s="3"/>
      <c r="F118" s="3"/>
      <c r="J118" s="3"/>
      <c r="K118" s="3"/>
      <c r="L118" s="3"/>
      <c r="M118" s="3"/>
      <c r="N118" s="3"/>
    </row>
    <row r="119" spans="1:25" x14ac:dyDescent="0.2">
      <c r="A119" s="3"/>
      <c r="B119" s="3"/>
      <c r="C119" s="3"/>
      <c r="D119" s="3"/>
      <c r="E119" s="3"/>
      <c r="F119" s="3"/>
      <c r="J119" s="3"/>
      <c r="K119" s="3"/>
      <c r="L119" s="3"/>
      <c r="M119" s="3"/>
      <c r="N119" s="3"/>
    </row>
    <row r="120" spans="1:25" x14ac:dyDescent="0.2">
      <c r="A120" s="3"/>
      <c r="B120" s="3"/>
      <c r="C120" s="3"/>
      <c r="D120" s="3"/>
      <c r="E120" s="3"/>
      <c r="F120" s="3"/>
      <c r="J120" s="3"/>
      <c r="K120" s="3"/>
      <c r="L120" s="3"/>
      <c r="M120" s="3"/>
      <c r="N120" s="3"/>
    </row>
    <row r="121" spans="1:25" x14ac:dyDescent="0.2">
      <c r="A121" s="3"/>
      <c r="B121" s="3"/>
      <c r="C121" s="3"/>
      <c r="D121" s="3"/>
      <c r="E121" s="3"/>
      <c r="F121" s="3"/>
      <c r="J121" s="3"/>
      <c r="K121" s="3"/>
      <c r="L121" s="3"/>
      <c r="M121" s="3"/>
      <c r="N121" s="3" t="s">
        <v>96</v>
      </c>
    </row>
    <row r="122" spans="1:25" x14ac:dyDescent="0.2">
      <c r="A122" s="3"/>
      <c r="B122" s="3"/>
      <c r="C122" s="3"/>
      <c r="D122" s="3"/>
      <c r="E122" s="3"/>
      <c r="F122" s="3"/>
      <c r="J122" s="3"/>
      <c r="K122" s="3"/>
      <c r="L122" s="3"/>
      <c r="M122" s="3"/>
      <c r="N122" s="3"/>
    </row>
    <row r="123" spans="1:25" x14ac:dyDescent="0.2">
      <c r="A123" s="3"/>
      <c r="B123" s="3"/>
      <c r="C123" s="3"/>
      <c r="D123" s="3"/>
      <c r="E123" s="3"/>
      <c r="F123" s="3"/>
      <c r="K123" s="3"/>
      <c r="L123" s="3"/>
      <c r="M123" s="3"/>
      <c r="N123" s="3"/>
    </row>
    <row r="124" spans="1:25" x14ac:dyDescent="0.2">
      <c r="A124" s="3"/>
      <c r="B124" s="3"/>
      <c r="C124" s="3"/>
      <c r="D124" s="3"/>
      <c r="E124" s="3"/>
      <c r="F124" s="3"/>
      <c r="K124" s="3"/>
      <c r="L124" s="3"/>
      <c r="M124" s="3"/>
      <c r="N124" s="3"/>
    </row>
    <row r="125" spans="1:25" x14ac:dyDescent="0.2">
      <c r="A125" s="3"/>
      <c r="B125" s="3"/>
      <c r="C125" s="3"/>
      <c r="D125" s="3"/>
      <c r="E125" s="3"/>
      <c r="F125" s="3"/>
      <c r="K125" s="3"/>
      <c r="L125" s="3"/>
      <c r="M125" s="3"/>
      <c r="N125" s="3"/>
    </row>
    <row r="126" spans="1:25" x14ac:dyDescent="0.2">
      <c r="O126" s="2" t="s">
        <v>7</v>
      </c>
      <c r="Q126" s="3"/>
    </row>
    <row r="127" spans="1:25" x14ac:dyDescent="0.2">
      <c r="O127" s="1" t="s">
        <v>8</v>
      </c>
      <c r="P127" s="1" t="s">
        <v>9</v>
      </c>
      <c r="Q127" s="1" t="s">
        <v>10</v>
      </c>
      <c r="R127" s="1" t="s">
        <v>11</v>
      </c>
      <c r="S127" s="70" t="s">
        <v>12</v>
      </c>
      <c r="T127" s="1" t="s">
        <v>13</v>
      </c>
      <c r="U127" s="1" t="s">
        <v>75</v>
      </c>
      <c r="V127" s="1" t="s">
        <v>76</v>
      </c>
      <c r="W127" s="1" t="s">
        <v>77</v>
      </c>
      <c r="X127" s="1"/>
      <c r="Y127" s="1"/>
    </row>
    <row r="128" spans="1:25" x14ac:dyDescent="0.2">
      <c r="Q128" s="3"/>
    </row>
    <row r="129" spans="15:20" x14ac:dyDescent="0.2">
      <c r="Q129" s="3"/>
    </row>
    <row r="133" spans="15:20" x14ac:dyDescent="0.2">
      <c r="O133" s="2" t="s">
        <v>385</v>
      </c>
    </row>
    <row r="134" spans="15:20" x14ac:dyDescent="0.2">
      <c r="O134" s="2" t="s">
        <v>384</v>
      </c>
    </row>
    <row r="135" spans="15:20" x14ac:dyDescent="0.2">
      <c r="O135" s="2" t="s">
        <v>14</v>
      </c>
      <c r="P135" s="1"/>
    </row>
    <row r="136" spans="15:20" x14ac:dyDescent="0.2">
      <c r="O136" s="2" t="s">
        <v>15</v>
      </c>
      <c r="P136" s="51"/>
      <c r="R136" s="52"/>
      <c r="S136" s="53"/>
      <c r="T136" s="54"/>
    </row>
    <row r="137" spans="15:20" x14ac:dyDescent="0.2">
      <c r="O137" s="2" t="s">
        <v>3</v>
      </c>
      <c r="P137" s="55"/>
    </row>
    <row r="138" spans="15:20" x14ac:dyDescent="0.2">
      <c r="O138" s="2" t="s">
        <v>16</v>
      </c>
      <c r="P138" s="55"/>
    </row>
    <row r="139" spans="15:20" x14ac:dyDescent="0.2">
      <c r="O139" s="2" t="s">
        <v>1</v>
      </c>
      <c r="P139" s="1"/>
    </row>
    <row r="140" spans="15:20" x14ac:dyDescent="0.2">
      <c r="O140" s="2" t="s">
        <v>17</v>
      </c>
      <c r="P140" s="1"/>
    </row>
    <row r="141" spans="15:20" x14ac:dyDescent="0.2">
      <c r="O141" s="2" t="s">
        <v>2</v>
      </c>
      <c r="P141" s="41"/>
    </row>
    <row r="142" spans="15:20" x14ac:dyDescent="0.2">
      <c r="O142" s="2" t="s">
        <v>74</v>
      </c>
      <c r="P142" s="41"/>
    </row>
    <row r="143" spans="15:20" x14ac:dyDescent="0.2">
      <c r="P143" s="41"/>
    </row>
    <row r="144" spans="15:20" x14ac:dyDescent="0.2">
      <c r="O144" s="1" t="s">
        <v>166</v>
      </c>
    </row>
    <row r="145" spans="15:25" ht="10.15" customHeight="1" x14ac:dyDescent="0.2">
      <c r="O145" s="1" t="s">
        <v>19</v>
      </c>
      <c r="P145" s="1" t="s">
        <v>20</v>
      </c>
    </row>
    <row r="146" spans="15:25" x14ac:dyDescent="0.2">
      <c r="O146" s="2">
        <v>45</v>
      </c>
      <c r="P146" s="2">
        <v>2.2000000000000002</v>
      </c>
    </row>
    <row r="147" spans="15:25" x14ac:dyDescent="0.2">
      <c r="O147" s="2">
        <v>80</v>
      </c>
      <c r="P147" s="2">
        <v>2.2999999999999998</v>
      </c>
    </row>
    <row r="148" spans="15:25" x14ac:dyDescent="0.2">
      <c r="O148" s="2">
        <v>100</v>
      </c>
      <c r="P148" s="2">
        <v>2.5</v>
      </c>
    </row>
    <row r="149" spans="15:25" x14ac:dyDescent="0.2">
      <c r="O149" s="2">
        <v>120</v>
      </c>
      <c r="P149" s="2">
        <v>2.6</v>
      </c>
    </row>
    <row r="150" spans="15:25" x14ac:dyDescent="0.2">
      <c r="O150" s="2">
        <v>150</v>
      </c>
    </row>
    <row r="151" spans="15:25" x14ac:dyDescent="0.2">
      <c r="O151" s="2">
        <v>180</v>
      </c>
    </row>
    <row r="153" spans="15:25" x14ac:dyDescent="0.2">
      <c r="O153" s="2" t="s">
        <v>170</v>
      </c>
    </row>
    <row r="154" spans="15:25" x14ac:dyDescent="0.2">
      <c r="O154" s="2" t="s">
        <v>21</v>
      </c>
      <c r="Q154" s="2" t="s">
        <v>254</v>
      </c>
      <c r="S154" s="2" t="s">
        <v>255</v>
      </c>
      <c r="U154" s="2" t="s">
        <v>256</v>
      </c>
      <c r="W154" s="2" t="s">
        <v>286</v>
      </c>
      <c r="Y154" s="2" t="s">
        <v>285</v>
      </c>
    </row>
    <row r="155" spans="15:25" x14ac:dyDescent="0.2">
      <c r="O155" s="2">
        <v>0</v>
      </c>
      <c r="P155" s="2">
        <f>O155</f>
        <v>0</v>
      </c>
      <c r="Q155" s="2">
        <f>IF(0=$S$128,P155,$O$128+$P$128*P155+$Q$128*P155*P155)</f>
        <v>0</v>
      </c>
      <c r="R155" s="2">
        <f>IF(OR($S$128=0,O155&lt;=$S$129),O155,$S$129)</f>
        <v>0</v>
      </c>
      <c r="S155" s="2">
        <f>IF(0=$S$128,R155*1.1,$O$129+$P$129*R155+$Q$129*R155*R155)</f>
        <v>0</v>
      </c>
      <c r="T155" s="2">
        <f>IF(OR($S$128=0,O155&lt;=$S$130),O155,$S$130)</f>
        <v>0</v>
      </c>
      <c r="U155" s="2">
        <f>IF(0=$S$128,T155*1.2,$O$130+$P$130*T155+$Q$130*T155*T155)</f>
        <v>0</v>
      </c>
      <c r="V155" s="2">
        <f>IF(OR($S$128=0,O155&lt;=$S$143),O155,$S$131)</f>
        <v>0</v>
      </c>
      <c r="W155" s="2">
        <f>IF(0=$S$128,V155*1.3,$O$131+$P$131*V155+$Q$131*V155*V155)</f>
        <v>0</v>
      </c>
      <c r="X155" s="2">
        <f>IF(OR($S$128=0,O155&lt;=$S$132),O155,$S$132)</f>
        <v>0</v>
      </c>
      <c r="Y155" s="2">
        <f>IF(0=$S$128,X155*1.4,$O$132+$P$132*X155+$Q$132*X155*X155)</f>
        <v>0</v>
      </c>
    </row>
    <row r="156" spans="15:25" x14ac:dyDescent="0.2">
      <c r="O156" s="2">
        <v>0.02</v>
      </c>
      <c r="P156" s="2">
        <f>O156</f>
        <v>0.02</v>
      </c>
      <c r="Q156" s="2">
        <f>IF(0=$S$128,P156,$O$128+$P$128*P156+$Q$128*P156*P156)</f>
        <v>0.02</v>
      </c>
      <c r="R156" s="2">
        <f>IF(OR($S$128=0,O156&lt;=$S$129),O156,$S$129)</f>
        <v>0.02</v>
      </c>
      <c r="S156" s="2">
        <f>IF(0=$S$128,R156*1.1,$O$129+$P$129*R156+$Q$129*R156*R156)</f>
        <v>2.2000000000000002E-2</v>
      </c>
      <c r="T156" s="2">
        <f>IF(OR($S$128=0,O156&lt;=$S$130),O156,$S$130)</f>
        <v>0.02</v>
      </c>
      <c r="U156" s="2">
        <f>IF(0=$S$128,T156*1.2,$O$130+$P$130*T156+$Q$130*T156*T156)</f>
        <v>2.4E-2</v>
      </c>
      <c r="V156" s="2">
        <f>IF(OR($S$128=0,O156&lt;=$S$143),O156,$S$131)</f>
        <v>0.02</v>
      </c>
      <c r="W156" s="2">
        <f>IF(0=$S$128,V156*1.3,$O$131+$P$131*V156+$Q$131*V156*V156)</f>
        <v>2.6000000000000002E-2</v>
      </c>
      <c r="X156" s="2">
        <f>IF(OR($S$128=0,O156&lt;=$S$132),O156,$S$132)</f>
        <v>0.02</v>
      </c>
      <c r="Y156" s="2">
        <f>IF(0=$S$128,X156*1.4,$O$132+$P$132*X156+$Q$132*X156*X156)</f>
        <v>2.7999999999999997E-2</v>
      </c>
    </row>
    <row r="157" spans="15:25" x14ac:dyDescent="0.2">
      <c r="O157" s="2">
        <v>0.04</v>
      </c>
      <c r="P157" s="2">
        <f>O157</f>
        <v>0.04</v>
      </c>
      <c r="Q157" s="2">
        <f>IF(0=$S$128,P157,$O$128+$P$128*P157+$Q$128*P157*P157)</f>
        <v>0.04</v>
      </c>
      <c r="R157" s="2">
        <f>IF(OR($S$128=0,O157&lt;=$S$129),O157,$S$129)</f>
        <v>0.04</v>
      </c>
      <c r="S157" s="2">
        <f>IF(0=$S$128,R157*1.1,$O$129+$P$129*R157+$Q$129*R157*R157)</f>
        <v>4.4000000000000004E-2</v>
      </c>
      <c r="T157" s="2">
        <f>IF(OR($S$128=0,O157&lt;=$S$130),O157,$S$130)</f>
        <v>0.04</v>
      </c>
      <c r="U157" s="2">
        <f>IF(0=$S$128,T157*1.2,$O$130+$P$130*T157+$Q$130*T157*T157)</f>
        <v>4.8000000000000001E-2</v>
      </c>
      <c r="V157" s="2">
        <f>IF(OR($S$128=0,O157&lt;=$S$143),O157,$S$131)</f>
        <v>0.04</v>
      </c>
      <c r="W157" s="2">
        <f>IF(0=$S$128,V157*1.3,$O$131+$P$131*V157+$Q$131*V157*V157)</f>
        <v>5.2000000000000005E-2</v>
      </c>
      <c r="X157" s="2">
        <f>IF(OR($S$128=0,O157&lt;=$S$132),O157,$S$132)</f>
        <v>0.04</v>
      </c>
      <c r="Y157" s="2">
        <f>IF(0=$S$128,X157*1.4,$O$132+$P$132*X157+$Q$132*X157*X157)</f>
        <v>5.5999999999999994E-2</v>
      </c>
    </row>
    <row r="158" spans="15:25" x14ac:dyDescent="0.2">
      <c r="O158" s="2">
        <v>0.06</v>
      </c>
      <c r="P158" s="2">
        <f t="shared" ref="P158:P185" si="0">IF(O158&lt;=$S$128,O158,$S$128)</f>
        <v>0</v>
      </c>
      <c r="Q158" s="2">
        <f t="shared" ref="Q158:Q185" si="1">$O$128+$P$128*P158+$Q$128*P158*P158</f>
        <v>0</v>
      </c>
      <c r="R158" s="2">
        <f t="shared" ref="R158:R185" si="2">IF(O158&lt;=$S$129,O158,$S$129)</f>
        <v>0</v>
      </c>
      <c r="S158" s="2">
        <f t="shared" ref="S158:S185" si="3">$O$129+$P$129*R158+$Q$129*R158*R158</f>
        <v>0</v>
      </c>
      <c r="T158" s="2">
        <f t="shared" ref="T158:T185" si="4">IF(O158&lt;=$S$130,O158,$S$130)</f>
        <v>0</v>
      </c>
      <c r="U158" s="2">
        <f t="shared" ref="U158:U185" si="5">$O$130+$P$130*T158+$Q$130*T158*T158</f>
        <v>0</v>
      </c>
      <c r="V158" s="2">
        <f t="shared" ref="V158:V185" si="6">IF(O158&lt;=$S$143,O158,$S$131)</f>
        <v>0</v>
      </c>
      <c r="W158" s="2">
        <f t="shared" ref="W158:W185" si="7">$O$131+$P$131*V158+$Q$131*V158*V158</f>
        <v>0</v>
      </c>
      <c r="X158" s="2">
        <f t="shared" ref="X158:X185" si="8">IF(O158&lt;=$S$132,O158,$S$132)</f>
        <v>0</v>
      </c>
      <c r="Y158" s="2">
        <f t="shared" ref="Y158:Y185" si="9">$O$132+$P$132*X158+$Q$132*X158*X158</f>
        <v>0</v>
      </c>
    </row>
    <row r="159" spans="15:25" x14ac:dyDescent="0.2">
      <c r="O159" s="2">
        <v>0.08</v>
      </c>
      <c r="P159" s="2">
        <f t="shared" si="0"/>
        <v>0</v>
      </c>
      <c r="Q159" s="2">
        <f t="shared" si="1"/>
        <v>0</v>
      </c>
      <c r="R159" s="2">
        <f t="shared" si="2"/>
        <v>0</v>
      </c>
      <c r="S159" s="2">
        <f t="shared" si="3"/>
        <v>0</v>
      </c>
      <c r="T159" s="2">
        <f t="shared" si="4"/>
        <v>0</v>
      </c>
      <c r="U159" s="2">
        <f t="shared" si="5"/>
        <v>0</v>
      </c>
      <c r="V159" s="2">
        <f t="shared" si="6"/>
        <v>0</v>
      </c>
      <c r="W159" s="2">
        <f t="shared" si="7"/>
        <v>0</v>
      </c>
      <c r="X159" s="2">
        <f t="shared" si="8"/>
        <v>0</v>
      </c>
      <c r="Y159" s="2">
        <f t="shared" si="9"/>
        <v>0</v>
      </c>
    </row>
    <row r="160" spans="15:25" x14ac:dyDescent="0.2">
      <c r="O160" s="2">
        <v>0.1</v>
      </c>
      <c r="P160" s="2">
        <f t="shared" si="0"/>
        <v>0</v>
      </c>
      <c r="Q160" s="2">
        <f t="shared" si="1"/>
        <v>0</v>
      </c>
      <c r="R160" s="2">
        <f t="shared" si="2"/>
        <v>0</v>
      </c>
      <c r="S160" s="2">
        <f t="shared" si="3"/>
        <v>0</v>
      </c>
      <c r="T160" s="2">
        <f t="shared" si="4"/>
        <v>0</v>
      </c>
      <c r="U160" s="2">
        <f t="shared" si="5"/>
        <v>0</v>
      </c>
      <c r="V160" s="2">
        <f t="shared" si="6"/>
        <v>0</v>
      </c>
      <c r="W160" s="2">
        <f t="shared" si="7"/>
        <v>0</v>
      </c>
      <c r="X160" s="2">
        <f t="shared" si="8"/>
        <v>0</v>
      </c>
      <c r="Y160" s="2">
        <f t="shared" si="9"/>
        <v>0</v>
      </c>
    </row>
    <row r="161" spans="15:25" x14ac:dyDescent="0.2">
      <c r="O161" s="2">
        <v>0.12</v>
      </c>
      <c r="P161" s="2">
        <f t="shared" si="0"/>
        <v>0</v>
      </c>
      <c r="Q161" s="2">
        <f t="shared" si="1"/>
        <v>0</v>
      </c>
      <c r="R161" s="2">
        <f t="shared" si="2"/>
        <v>0</v>
      </c>
      <c r="S161" s="2">
        <f t="shared" si="3"/>
        <v>0</v>
      </c>
      <c r="T161" s="2">
        <f t="shared" si="4"/>
        <v>0</v>
      </c>
      <c r="U161" s="2">
        <f t="shared" si="5"/>
        <v>0</v>
      </c>
      <c r="V161" s="2">
        <f t="shared" si="6"/>
        <v>0</v>
      </c>
      <c r="W161" s="2">
        <f t="shared" si="7"/>
        <v>0</v>
      </c>
      <c r="X161" s="2">
        <f t="shared" si="8"/>
        <v>0</v>
      </c>
      <c r="Y161" s="2">
        <f t="shared" si="9"/>
        <v>0</v>
      </c>
    </row>
    <row r="162" spans="15:25" x14ac:dyDescent="0.2">
      <c r="O162" s="2">
        <v>0.14000000000000001</v>
      </c>
      <c r="P162" s="2">
        <f t="shared" si="0"/>
        <v>0</v>
      </c>
      <c r="Q162" s="2">
        <f t="shared" si="1"/>
        <v>0</v>
      </c>
      <c r="R162" s="2">
        <f t="shared" si="2"/>
        <v>0</v>
      </c>
      <c r="S162" s="2">
        <f t="shared" si="3"/>
        <v>0</v>
      </c>
      <c r="T162" s="2">
        <f t="shared" si="4"/>
        <v>0</v>
      </c>
      <c r="U162" s="2">
        <f t="shared" si="5"/>
        <v>0</v>
      </c>
      <c r="V162" s="2">
        <f t="shared" si="6"/>
        <v>0</v>
      </c>
      <c r="W162" s="2">
        <f t="shared" si="7"/>
        <v>0</v>
      </c>
      <c r="X162" s="2">
        <f t="shared" si="8"/>
        <v>0</v>
      </c>
      <c r="Y162" s="2">
        <f t="shared" si="9"/>
        <v>0</v>
      </c>
    </row>
    <row r="163" spans="15:25" x14ac:dyDescent="0.2">
      <c r="O163" s="2">
        <v>0.16</v>
      </c>
      <c r="P163" s="2">
        <f t="shared" si="0"/>
        <v>0</v>
      </c>
      <c r="Q163" s="2">
        <f t="shared" si="1"/>
        <v>0</v>
      </c>
      <c r="R163" s="2">
        <f t="shared" si="2"/>
        <v>0</v>
      </c>
      <c r="S163" s="2">
        <f t="shared" si="3"/>
        <v>0</v>
      </c>
      <c r="T163" s="2">
        <f t="shared" si="4"/>
        <v>0</v>
      </c>
      <c r="U163" s="2">
        <f t="shared" si="5"/>
        <v>0</v>
      </c>
      <c r="V163" s="2">
        <f t="shared" si="6"/>
        <v>0</v>
      </c>
      <c r="W163" s="2">
        <f t="shared" si="7"/>
        <v>0</v>
      </c>
      <c r="X163" s="2">
        <f t="shared" si="8"/>
        <v>0</v>
      </c>
      <c r="Y163" s="2">
        <f t="shared" si="9"/>
        <v>0</v>
      </c>
    </row>
    <row r="164" spans="15:25" x14ac:dyDescent="0.2">
      <c r="O164" s="2">
        <v>0.18</v>
      </c>
      <c r="P164" s="2">
        <f t="shared" si="0"/>
        <v>0</v>
      </c>
      <c r="Q164" s="2">
        <f t="shared" si="1"/>
        <v>0</v>
      </c>
      <c r="R164" s="2">
        <f t="shared" si="2"/>
        <v>0</v>
      </c>
      <c r="S164" s="2">
        <f t="shared" si="3"/>
        <v>0</v>
      </c>
      <c r="T164" s="2">
        <f t="shared" si="4"/>
        <v>0</v>
      </c>
      <c r="U164" s="2">
        <f t="shared" si="5"/>
        <v>0</v>
      </c>
      <c r="V164" s="2">
        <f t="shared" si="6"/>
        <v>0</v>
      </c>
      <c r="W164" s="2">
        <f t="shared" si="7"/>
        <v>0</v>
      </c>
      <c r="X164" s="2">
        <f t="shared" si="8"/>
        <v>0</v>
      </c>
      <c r="Y164" s="2">
        <f t="shared" si="9"/>
        <v>0</v>
      </c>
    </row>
    <row r="165" spans="15:25" x14ac:dyDescent="0.2">
      <c r="O165" s="2">
        <v>0.2</v>
      </c>
      <c r="P165" s="2">
        <f t="shared" si="0"/>
        <v>0</v>
      </c>
      <c r="Q165" s="2">
        <f t="shared" si="1"/>
        <v>0</v>
      </c>
      <c r="R165" s="2">
        <f t="shared" si="2"/>
        <v>0</v>
      </c>
      <c r="S165" s="2">
        <f t="shared" si="3"/>
        <v>0</v>
      </c>
      <c r="T165" s="2">
        <f t="shared" si="4"/>
        <v>0</v>
      </c>
      <c r="U165" s="2">
        <f t="shared" si="5"/>
        <v>0</v>
      </c>
      <c r="V165" s="2">
        <f t="shared" si="6"/>
        <v>0</v>
      </c>
      <c r="W165" s="2">
        <f t="shared" si="7"/>
        <v>0</v>
      </c>
      <c r="X165" s="2">
        <f t="shared" si="8"/>
        <v>0</v>
      </c>
      <c r="Y165" s="2">
        <f t="shared" si="9"/>
        <v>0</v>
      </c>
    </row>
    <row r="166" spans="15:25" x14ac:dyDescent="0.2">
      <c r="O166" s="2">
        <v>0.22</v>
      </c>
      <c r="P166" s="2">
        <f t="shared" si="0"/>
        <v>0</v>
      </c>
      <c r="Q166" s="2">
        <f t="shared" si="1"/>
        <v>0</v>
      </c>
      <c r="R166" s="2">
        <f t="shared" si="2"/>
        <v>0</v>
      </c>
      <c r="S166" s="2">
        <f t="shared" si="3"/>
        <v>0</v>
      </c>
      <c r="T166" s="2">
        <f t="shared" si="4"/>
        <v>0</v>
      </c>
      <c r="U166" s="2">
        <f t="shared" si="5"/>
        <v>0</v>
      </c>
      <c r="V166" s="2">
        <f t="shared" si="6"/>
        <v>0</v>
      </c>
      <c r="W166" s="2">
        <f t="shared" si="7"/>
        <v>0</v>
      </c>
      <c r="X166" s="2">
        <f t="shared" si="8"/>
        <v>0</v>
      </c>
      <c r="Y166" s="2">
        <f t="shared" si="9"/>
        <v>0</v>
      </c>
    </row>
    <row r="167" spans="15:25" x14ac:dyDescent="0.2">
      <c r="O167" s="2">
        <v>0.24</v>
      </c>
      <c r="P167" s="2">
        <f t="shared" si="0"/>
        <v>0</v>
      </c>
      <c r="Q167" s="2">
        <f t="shared" si="1"/>
        <v>0</v>
      </c>
      <c r="R167" s="2">
        <f t="shared" si="2"/>
        <v>0</v>
      </c>
      <c r="S167" s="2">
        <f t="shared" si="3"/>
        <v>0</v>
      </c>
      <c r="T167" s="2">
        <f t="shared" si="4"/>
        <v>0</v>
      </c>
      <c r="U167" s="2">
        <f t="shared" si="5"/>
        <v>0</v>
      </c>
      <c r="V167" s="2">
        <f t="shared" si="6"/>
        <v>0</v>
      </c>
      <c r="W167" s="2">
        <f t="shared" si="7"/>
        <v>0</v>
      </c>
      <c r="X167" s="2">
        <f t="shared" si="8"/>
        <v>0</v>
      </c>
      <c r="Y167" s="2">
        <f t="shared" si="9"/>
        <v>0</v>
      </c>
    </row>
    <row r="168" spans="15:25" x14ac:dyDescent="0.2">
      <c r="O168" s="2">
        <v>0.26</v>
      </c>
      <c r="P168" s="2">
        <f t="shared" si="0"/>
        <v>0</v>
      </c>
      <c r="Q168" s="2">
        <f t="shared" si="1"/>
        <v>0</v>
      </c>
      <c r="R168" s="2">
        <f t="shared" si="2"/>
        <v>0</v>
      </c>
      <c r="S168" s="2">
        <f t="shared" si="3"/>
        <v>0</v>
      </c>
      <c r="T168" s="2">
        <f t="shared" si="4"/>
        <v>0</v>
      </c>
      <c r="U168" s="2">
        <f t="shared" si="5"/>
        <v>0</v>
      </c>
      <c r="V168" s="2">
        <f t="shared" si="6"/>
        <v>0</v>
      </c>
      <c r="W168" s="2">
        <f t="shared" si="7"/>
        <v>0</v>
      </c>
      <c r="X168" s="2">
        <f t="shared" si="8"/>
        <v>0</v>
      </c>
      <c r="Y168" s="2">
        <f t="shared" si="9"/>
        <v>0</v>
      </c>
    </row>
    <row r="169" spans="15:25" x14ac:dyDescent="0.2">
      <c r="O169" s="2">
        <v>0.28000000000000003</v>
      </c>
      <c r="P169" s="2">
        <f t="shared" si="0"/>
        <v>0</v>
      </c>
      <c r="Q169" s="2">
        <f t="shared" si="1"/>
        <v>0</v>
      </c>
      <c r="R169" s="2">
        <f t="shared" si="2"/>
        <v>0</v>
      </c>
      <c r="S169" s="2">
        <f t="shared" si="3"/>
        <v>0</v>
      </c>
      <c r="T169" s="2">
        <f t="shared" si="4"/>
        <v>0</v>
      </c>
      <c r="U169" s="2">
        <f t="shared" si="5"/>
        <v>0</v>
      </c>
      <c r="V169" s="2">
        <f t="shared" si="6"/>
        <v>0</v>
      </c>
      <c r="W169" s="2">
        <f t="shared" si="7"/>
        <v>0</v>
      </c>
      <c r="X169" s="2">
        <f t="shared" si="8"/>
        <v>0</v>
      </c>
      <c r="Y169" s="2">
        <f t="shared" si="9"/>
        <v>0</v>
      </c>
    </row>
    <row r="170" spans="15:25" x14ac:dyDescent="0.2">
      <c r="O170" s="2">
        <v>0.3</v>
      </c>
      <c r="P170" s="2">
        <f t="shared" si="0"/>
        <v>0</v>
      </c>
      <c r="Q170" s="2">
        <f t="shared" si="1"/>
        <v>0</v>
      </c>
      <c r="R170" s="2">
        <f t="shared" si="2"/>
        <v>0</v>
      </c>
      <c r="S170" s="2">
        <f t="shared" si="3"/>
        <v>0</v>
      </c>
      <c r="T170" s="2">
        <f t="shared" si="4"/>
        <v>0</v>
      </c>
      <c r="U170" s="2">
        <f t="shared" si="5"/>
        <v>0</v>
      </c>
      <c r="V170" s="2">
        <f t="shared" si="6"/>
        <v>0</v>
      </c>
      <c r="W170" s="2">
        <f t="shared" si="7"/>
        <v>0</v>
      </c>
      <c r="X170" s="2">
        <f t="shared" si="8"/>
        <v>0</v>
      </c>
      <c r="Y170" s="2">
        <f t="shared" si="9"/>
        <v>0</v>
      </c>
    </row>
    <row r="171" spans="15:25" x14ac:dyDescent="0.2">
      <c r="O171" s="2">
        <v>0.32</v>
      </c>
      <c r="P171" s="2">
        <f t="shared" si="0"/>
        <v>0</v>
      </c>
      <c r="Q171" s="2">
        <f t="shared" si="1"/>
        <v>0</v>
      </c>
      <c r="R171" s="2">
        <f t="shared" si="2"/>
        <v>0</v>
      </c>
      <c r="S171" s="2">
        <f t="shared" si="3"/>
        <v>0</v>
      </c>
      <c r="T171" s="2">
        <f t="shared" si="4"/>
        <v>0</v>
      </c>
      <c r="U171" s="2">
        <f t="shared" si="5"/>
        <v>0</v>
      </c>
      <c r="V171" s="2">
        <f t="shared" si="6"/>
        <v>0</v>
      </c>
      <c r="W171" s="2">
        <f t="shared" si="7"/>
        <v>0</v>
      </c>
      <c r="X171" s="2">
        <f t="shared" si="8"/>
        <v>0</v>
      </c>
      <c r="Y171" s="2">
        <f t="shared" si="9"/>
        <v>0</v>
      </c>
    </row>
    <row r="172" spans="15:25" x14ac:dyDescent="0.2">
      <c r="O172" s="2">
        <v>0.34</v>
      </c>
      <c r="P172" s="2">
        <f t="shared" si="0"/>
        <v>0</v>
      </c>
      <c r="Q172" s="2">
        <f t="shared" si="1"/>
        <v>0</v>
      </c>
      <c r="R172" s="2">
        <f t="shared" si="2"/>
        <v>0</v>
      </c>
      <c r="S172" s="2">
        <f t="shared" si="3"/>
        <v>0</v>
      </c>
      <c r="T172" s="2">
        <f t="shared" si="4"/>
        <v>0</v>
      </c>
      <c r="U172" s="2">
        <f t="shared" si="5"/>
        <v>0</v>
      </c>
      <c r="V172" s="2">
        <f t="shared" si="6"/>
        <v>0</v>
      </c>
      <c r="W172" s="2">
        <f t="shared" si="7"/>
        <v>0</v>
      </c>
      <c r="X172" s="2">
        <f t="shared" si="8"/>
        <v>0</v>
      </c>
      <c r="Y172" s="2">
        <f t="shared" si="9"/>
        <v>0</v>
      </c>
    </row>
    <row r="173" spans="15:25" x14ac:dyDescent="0.2">
      <c r="O173" s="2">
        <v>0.36</v>
      </c>
      <c r="P173" s="2">
        <f t="shared" si="0"/>
        <v>0</v>
      </c>
      <c r="Q173" s="2">
        <f t="shared" si="1"/>
        <v>0</v>
      </c>
      <c r="R173" s="2">
        <f t="shared" si="2"/>
        <v>0</v>
      </c>
      <c r="S173" s="2">
        <f t="shared" si="3"/>
        <v>0</v>
      </c>
      <c r="T173" s="2">
        <f t="shared" si="4"/>
        <v>0</v>
      </c>
      <c r="U173" s="2">
        <f t="shared" si="5"/>
        <v>0</v>
      </c>
      <c r="V173" s="2">
        <f t="shared" si="6"/>
        <v>0</v>
      </c>
      <c r="W173" s="2">
        <f t="shared" si="7"/>
        <v>0</v>
      </c>
      <c r="X173" s="2">
        <f t="shared" si="8"/>
        <v>0</v>
      </c>
      <c r="Y173" s="2">
        <f t="shared" si="9"/>
        <v>0</v>
      </c>
    </row>
    <row r="174" spans="15:25" x14ac:dyDescent="0.2">
      <c r="O174" s="2">
        <v>0.38</v>
      </c>
      <c r="P174" s="2">
        <f t="shared" si="0"/>
        <v>0</v>
      </c>
      <c r="Q174" s="2">
        <f t="shared" si="1"/>
        <v>0</v>
      </c>
      <c r="R174" s="2">
        <f t="shared" si="2"/>
        <v>0</v>
      </c>
      <c r="S174" s="2">
        <f t="shared" si="3"/>
        <v>0</v>
      </c>
      <c r="T174" s="2">
        <f t="shared" si="4"/>
        <v>0</v>
      </c>
      <c r="U174" s="2">
        <f t="shared" si="5"/>
        <v>0</v>
      </c>
      <c r="V174" s="2">
        <f t="shared" si="6"/>
        <v>0</v>
      </c>
      <c r="W174" s="2">
        <f t="shared" si="7"/>
        <v>0</v>
      </c>
      <c r="X174" s="2">
        <f t="shared" si="8"/>
        <v>0</v>
      </c>
      <c r="Y174" s="2">
        <f t="shared" si="9"/>
        <v>0</v>
      </c>
    </row>
    <row r="175" spans="15:25" x14ac:dyDescent="0.2">
      <c r="O175" s="2">
        <v>0.4</v>
      </c>
      <c r="P175" s="2">
        <f t="shared" si="0"/>
        <v>0</v>
      </c>
      <c r="Q175" s="2">
        <f t="shared" si="1"/>
        <v>0</v>
      </c>
      <c r="R175" s="2">
        <f t="shared" si="2"/>
        <v>0</v>
      </c>
      <c r="S175" s="2">
        <f t="shared" si="3"/>
        <v>0</v>
      </c>
      <c r="T175" s="2">
        <f t="shared" si="4"/>
        <v>0</v>
      </c>
      <c r="U175" s="2">
        <f t="shared" si="5"/>
        <v>0</v>
      </c>
      <c r="V175" s="2">
        <f t="shared" si="6"/>
        <v>0</v>
      </c>
      <c r="W175" s="2">
        <f t="shared" si="7"/>
        <v>0</v>
      </c>
      <c r="X175" s="2">
        <f t="shared" si="8"/>
        <v>0</v>
      </c>
      <c r="Y175" s="2">
        <f t="shared" si="9"/>
        <v>0</v>
      </c>
    </row>
    <row r="176" spans="15:25" x14ac:dyDescent="0.2">
      <c r="O176" s="2">
        <v>0.42</v>
      </c>
      <c r="P176" s="2">
        <f t="shared" si="0"/>
        <v>0</v>
      </c>
      <c r="Q176" s="2">
        <f t="shared" si="1"/>
        <v>0</v>
      </c>
      <c r="R176" s="2">
        <f t="shared" si="2"/>
        <v>0</v>
      </c>
      <c r="S176" s="2">
        <f t="shared" si="3"/>
        <v>0</v>
      </c>
      <c r="T176" s="2">
        <f t="shared" si="4"/>
        <v>0</v>
      </c>
      <c r="U176" s="2">
        <f t="shared" si="5"/>
        <v>0</v>
      </c>
      <c r="V176" s="2">
        <f t="shared" si="6"/>
        <v>0</v>
      </c>
      <c r="W176" s="2">
        <f t="shared" si="7"/>
        <v>0</v>
      </c>
      <c r="X176" s="2">
        <f t="shared" si="8"/>
        <v>0</v>
      </c>
      <c r="Y176" s="2">
        <f t="shared" si="9"/>
        <v>0</v>
      </c>
    </row>
    <row r="177" spans="15:25" x14ac:dyDescent="0.2">
      <c r="O177" s="2">
        <v>0.44</v>
      </c>
      <c r="P177" s="2">
        <f t="shared" si="0"/>
        <v>0</v>
      </c>
      <c r="Q177" s="2">
        <f t="shared" si="1"/>
        <v>0</v>
      </c>
      <c r="R177" s="2">
        <f t="shared" si="2"/>
        <v>0</v>
      </c>
      <c r="S177" s="2">
        <f t="shared" si="3"/>
        <v>0</v>
      </c>
      <c r="T177" s="2">
        <f t="shared" si="4"/>
        <v>0</v>
      </c>
      <c r="U177" s="2">
        <f t="shared" si="5"/>
        <v>0</v>
      </c>
      <c r="V177" s="2">
        <f t="shared" si="6"/>
        <v>0</v>
      </c>
      <c r="W177" s="2">
        <f t="shared" si="7"/>
        <v>0</v>
      </c>
      <c r="X177" s="2">
        <f t="shared" si="8"/>
        <v>0</v>
      </c>
      <c r="Y177" s="2">
        <f t="shared" si="9"/>
        <v>0</v>
      </c>
    </row>
    <row r="178" spans="15:25" x14ac:dyDescent="0.2">
      <c r="O178" s="2">
        <v>0.46</v>
      </c>
      <c r="P178" s="2">
        <f t="shared" si="0"/>
        <v>0</v>
      </c>
      <c r="Q178" s="2">
        <f t="shared" si="1"/>
        <v>0</v>
      </c>
      <c r="R178" s="2">
        <f t="shared" si="2"/>
        <v>0</v>
      </c>
      <c r="S178" s="2">
        <f t="shared" si="3"/>
        <v>0</v>
      </c>
      <c r="T178" s="2">
        <f t="shared" si="4"/>
        <v>0</v>
      </c>
      <c r="U178" s="2">
        <f t="shared" si="5"/>
        <v>0</v>
      </c>
      <c r="V178" s="2">
        <f t="shared" si="6"/>
        <v>0</v>
      </c>
      <c r="W178" s="2">
        <f t="shared" si="7"/>
        <v>0</v>
      </c>
      <c r="X178" s="2">
        <f t="shared" si="8"/>
        <v>0</v>
      </c>
      <c r="Y178" s="2">
        <f t="shared" si="9"/>
        <v>0</v>
      </c>
    </row>
    <row r="179" spans="15:25" x14ac:dyDescent="0.2">
      <c r="O179" s="2">
        <v>0.48</v>
      </c>
      <c r="P179" s="2">
        <f t="shared" si="0"/>
        <v>0</v>
      </c>
      <c r="Q179" s="2">
        <f t="shared" si="1"/>
        <v>0</v>
      </c>
      <c r="R179" s="2">
        <f t="shared" si="2"/>
        <v>0</v>
      </c>
      <c r="S179" s="2">
        <f t="shared" si="3"/>
        <v>0</v>
      </c>
      <c r="T179" s="2">
        <f t="shared" si="4"/>
        <v>0</v>
      </c>
      <c r="U179" s="2">
        <f t="shared" si="5"/>
        <v>0</v>
      </c>
      <c r="V179" s="2">
        <f t="shared" si="6"/>
        <v>0</v>
      </c>
      <c r="W179" s="2">
        <f t="shared" si="7"/>
        <v>0</v>
      </c>
      <c r="X179" s="2">
        <f t="shared" si="8"/>
        <v>0</v>
      </c>
      <c r="Y179" s="2">
        <f t="shared" si="9"/>
        <v>0</v>
      </c>
    </row>
    <row r="180" spans="15:25" x14ac:dyDescent="0.2">
      <c r="O180" s="2">
        <v>0.5</v>
      </c>
      <c r="P180" s="2">
        <f t="shared" si="0"/>
        <v>0</v>
      </c>
      <c r="Q180" s="2">
        <f t="shared" si="1"/>
        <v>0</v>
      </c>
      <c r="R180" s="2">
        <f t="shared" si="2"/>
        <v>0</v>
      </c>
      <c r="S180" s="2">
        <f t="shared" si="3"/>
        <v>0</v>
      </c>
      <c r="T180" s="2">
        <f t="shared" si="4"/>
        <v>0</v>
      </c>
      <c r="U180" s="2">
        <f t="shared" si="5"/>
        <v>0</v>
      </c>
      <c r="V180" s="2">
        <f t="shared" si="6"/>
        <v>0</v>
      </c>
      <c r="W180" s="2">
        <f t="shared" si="7"/>
        <v>0</v>
      </c>
      <c r="X180" s="2">
        <f t="shared" si="8"/>
        <v>0</v>
      </c>
      <c r="Y180" s="2">
        <f t="shared" si="9"/>
        <v>0</v>
      </c>
    </row>
    <row r="181" spans="15:25" x14ac:dyDescent="0.2">
      <c r="O181" s="2">
        <v>0.52</v>
      </c>
      <c r="P181" s="2">
        <f t="shared" si="0"/>
        <v>0</v>
      </c>
      <c r="Q181" s="2">
        <f t="shared" si="1"/>
        <v>0</v>
      </c>
      <c r="R181" s="2">
        <f t="shared" si="2"/>
        <v>0</v>
      </c>
      <c r="S181" s="2">
        <f t="shared" si="3"/>
        <v>0</v>
      </c>
      <c r="T181" s="2">
        <f t="shared" si="4"/>
        <v>0</v>
      </c>
      <c r="U181" s="2">
        <f t="shared" si="5"/>
        <v>0</v>
      </c>
      <c r="V181" s="2">
        <f t="shared" si="6"/>
        <v>0</v>
      </c>
      <c r="W181" s="2">
        <f t="shared" si="7"/>
        <v>0</v>
      </c>
      <c r="X181" s="2">
        <f t="shared" si="8"/>
        <v>0</v>
      </c>
      <c r="Y181" s="2">
        <f t="shared" si="9"/>
        <v>0</v>
      </c>
    </row>
    <row r="182" spans="15:25" x14ac:dyDescent="0.2">
      <c r="O182" s="2">
        <v>0.54</v>
      </c>
      <c r="P182" s="2">
        <f t="shared" si="0"/>
        <v>0</v>
      </c>
      <c r="Q182" s="2">
        <f t="shared" si="1"/>
        <v>0</v>
      </c>
      <c r="R182" s="2">
        <f t="shared" si="2"/>
        <v>0</v>
      </c>
      <c r="S182" s="2">
        <f t="shared" si="3"/>
        <v>0</v>
      </c>
      <c r="T182" s="2">
        <f t="shared" si="4"/>
        <v>0</v>
      </c>
      <c r="U182" s="2">
        <f t="shared" si="5"/>
        <v>0</v>
      </c>
      <c r="V182" s="2">
        <f t="shared" si="6"/>
        <v>0</v>
      </c>
      <c r="W182" s="2">
        <f t="shared" si="7"/>
        <v>0</v>
      </c>
      <c r="X182" s="2">
        <f t="shared" si="8"/>
        <v>0</v>
      </c>
      <c r="Y182" s="2">
        <f t="shared" si="9"/>
        <v>0</v>
      </c>
    </row>
    <row r="183" spans="15:25" x14ac:dyDescent="0.2">
      <c r="O183" s="2">
        <v>0.56000000000000005</v>
      </c>
      <c r="P183" s="2">
        <f t="shared" si="0"/>
        <v>0</v>
      </c>
      <c r="Q183" s="2">
        <f t="shared" si="1"/>
        <v>0</v>
      </c>
      <c r="R183" s="2">
        <f t="shared" si="2"/>
        <v>0</v>
      </c>
      <c r="S183" s="2">
        <f t="shared" si="3"/>
        <v>0</v>
      </c>
      <c r="T183" s="2">
        <f t="shared" si="4"/>
        <v>0</v>
      </c>
      <c r="U183" s="2">
        <f t="shared" si="5"/>
        <v>0</v>
      </c>
      <c r="V183" s="2">
        <f t="shared" si="6"/>
        <v>0</v>
      </c>
      <c r="W183" s="2">
        <f t="shared" si="7"/>
        <v>0</v>
      </c>
      <c r="X183" s="2">
        <f t="shared" si="8"/>
        <v>0</v>
      </c>
      <c r="Y183" s="2">
        <f t="shared" si="9"/>
        <v>0</v>
      </c>
    </row>
    <row r="184" spans="15:25" x14ac:dyDescent="0.2">
      <c r="O184" s="2">
        <v>0.57999999999999996</v>
      </c>
      <c r="P184" s="2">
        <f t="shared" si="0"/>
        <v>0</v>
      </c>
      <c r="Q184" s="2">
        <f t="shared" si="1"/>
        <v>0</v>
      </c>
      <c r="R184" s="2">
        <f t="shared" si="2"/>
        <v>0</v>
      </c>
      <c r="S184" s="2">
        <f t="shared" si="3"/>
        <v>0</v>
      </c>
      <c r="T184" s="2">
        <f t="shared" si="4"/>
        <v>0</v>
      </c>
      <c r="U184" s="2">
        <f t="shared" si="5"/>
        <v>0</v>
      </c>
      <c r="V184" s="2">
        <f t="shared" si="6"/>
        <v>0</v>
      </c>
      <c r="W184" s="2">
        <f t="shared" si="7"/>
        <v>0</v>
      </c>
      <c r="X184" s="2">
        <f t="shared" si="8"/>
        <v>0</v>
      </c>
      <c r="Y184" s="2">
        <f t="shared" si="9"/>
        <v>0</v>
      </c>
    </row>
    <row r="185" spans="15:25" x14ac:dyDescent="0.2">
      <c r="O185" s="2">
        <v>0.6</v>
      </c>
      <c r="P185" s="2">
        <f t="shared" si="0"/>
        <v>0</v>
      </c>
      <c r="Q185" s="2">
        <f t="shared" si="1"/>
        <v>0</v>
      </c>
      <c r="R185" s="2">
        <f t="shared" si="2"/>
        <v>0</v>
      </c>
      <c r="S185" s="2">
        <f t="shared" si="3"/>
        <v>0</v>
      </c>
      <c r="T185" s="2">
        <f t="shared" si="4"/>
        <v>0</v>
      </c>
      <c r="U185" s="2">
        <f t="shared" si="5"/>
        <v>0</v>
      </c>
      <c r="V185" s="2">
        <f t="shared" si="6"/>
        <v>0</v>
      </c>
      <c r="W185" s="2">
        <f t="shared" si="7"/>
        <v>0</v>
      </c>
      <c r="X185" s="2">
        <f t="shared" si="8"/>
        <v>0</v>
      </c>
      <c r="Y185" s="2">
        <f t="shared" si="9"/>
        <v>0</v>
      </c>
    </row>
  </sheetData>
  <dataConsolidate/>
  <phoneticPr fontId="5" type="noConversion"/>
  <printOptions horizontalCentered="1" verticalCentered="1"/>
  <pageMargins left="0.78740157480314965" right="0.39370078740157483" top="0.39370078740157483" bottom="0.59055118110236227" header="0.39370078740157483" footer="0.51181102362204722"/>
  <pageSetup paperSize="9" scale="35" orientation="portrait" horizontalDpi="203" verticalDpi="196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31458" r:id="rId4" name="Button 2">
              <controlPr defaultSize="0" print="0" autoFill="0" autoPict="0" macro="[0]!KarteLesen">
                <anchor moveWithCells="1">
                  <from>
                    <xdr:col>7</xdr:col>
                    <xdr:colOff>638175</xdr:colOff>
                    <xdr:row>2</xdr:row>
                    <xdr:rowOff>57150</xdr:rowOff>
                  </from>
                  <to>
                    <xdr:col>9</xdr:col>
                    <xdr:colOff>438150</xdr:colOff>
                    <xdr:row>2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1459" r:id="rId5" name="Button 3">
              <controlPr defaultSize="0" print="0" autoFill="0" autoPict="0" macro="[0]!EnterGeo">
                <anchor moveWithCells="1">
                  <from>
                    <xdr:col>10</xdr:col>
                    <xdr:colOff>19050</xdr:colOff>
                    <xdr:row>9</xdr:row>
                    <xdr:rowOff>76200</xdr:rowOff>
                  </from>
                  <to>
                    <xdr:col>10</xdr:col>
                    <xdr:colOff>638175</xdr:colOff>
                    <xdr:row>11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" r:id="rId6" name="Button 4">
              <controlPr defaultSize="0" print="0" autoFill="0" autoPict="0" macro="[0]!EnterUtm">
                <anchor moveWithCells="1">
                  <from>
                    <xdr:col>10</xdr:col>
                    <xdr:colOff>19050</xdr:colOff>
                    <xdr:row>11</xdr:row>
                    <xdr:rowOff>28575</xdr:rowOff>
                  </from>
                  <to>
                    <xdr:col>10</xdr:col>
                    <xdr:colOff>638175</xdr:colOff>
                    <xdr:row>13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1461" r:id="rId7" name="Button 5">
              <controlPr defaultSize="0" print="0" autoFill="0" autoPict="0" macro="[0]!ClearGeo">
                <anchor moveWithCells="1">
                  <from>
                    <xdr:col>10</xdr:col>
                    <xdr:colOff>19050</xdr:colOff>
                    <xdr:row>13</xdr:row>
                    <xdr:rowOff>19050</xdr:rowOff>
                  </from>
                  <to>
                    <xdr:col>10</xdr:col>
                    <xdr:colOff>638175</xdr:colOff>
                    <xdr:row>14</xdr:row>
                    <xdr:rowOff>142875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Tabelle14">
    <pageSetUpPr fitToPage="1"/>
  </sheetPr>
  <dimension ref="A1:X154"/>
  <sheetViews>
    <sheetView showGridLines="0" topLeftCell="A3" zoomScaleNormal="100" workbookViewId="0">
      <selection activeCell="B3" sqref="B3:J3"/>
    </sheetView>
  </sheetViews>
  <sheetFormatPr baseColWidth="10" defaultColWidth="11.5703125" defaultRowHeight="11.25" x14ac:dyDescent="0.2"/>
  <cols>
    <col min="1" max="1" width="1.140625" style="2" customWidth="1"/>
    <col min="2" max="2" width="4.140625" style="2" customWidth="1"/>
    <col min="3" max="5" width="9.7109375" style="2" customWidth="1"/>
    <col min="6" max="6" width="5.85546875" style="2" customWidth="1"/>
    <col min="7" max="9" width="13.7109375" style="2" customWidth="1"/>
    <col min="10" max="10" width="4.5703125" style="2" customWidth="1"/>
    <col min="11" max="16384" width="11.5703125" style="2"/>
  </cols>
  <sheetData>
    <row r="1" spans="2:10" s="8" customFormat="1" ht="12.75" hidden="1" x14ac:dyDescent="0.2">
      <c r="E1"/>
      <c r="F1"/>
      <c r="G1" s="40"/>
      <c r="H1" s="40"/>
    </row>
    <row r="2" spans="2:10" hidden="1" x14ac:dyDescent="0.2">
      <c r="B2" s="4"/>
    </row>
    <row r="3" spans="2:10" ht="21" customHeight="1" x14ac:dyDescent="0.2">
      <c r="B3" s="279" t="s">
        <v>299</v>
      </c>
      <c r="C3" s="279"/>
      <c r="D3" s="279"/>
      <c r="E3" s="279"/>
      <c r="F3" s="279"/>
      <c r="G3" s="279"/>
      <c r="H3" s="279"/>
      <c r="I3" s="279"/>
      <c r="J3" s="279"/>
    </row>
    <row r="4" spans="2:10" x14ac:dyDescent="0.2">
      <c r="C4" s="7" t="s">
        <v>302</v>
      </c>
      <c r="D4" s="40" t="str">
        <f>IF('Statistik stat'!D1="","",'Statistik stat'!D1)</f>
        <v/>
      </c>
      <c r="H4" s="1" t="s">
        <v>311</v>
      </c>
      <c r="I4" s="4">
        <f>_Datensatznummer</f>
        <v>0</v>
      </c>
    </row>
    <row r="5" spans="2:10" x14ac:dyDescent="0.2">
      <c r="C5" s="1" t="s">
        <v>303</v>
      </c>
      <c r="D5" s="4" t="str">
        <f>IF('Statistik stat'!D5="","",'Statistik stat'!D5)</f>
        <v/>
      </c>
      <c r="H5" s="1" t="s">
        <v>312</v>
      </c>
      <c r="I5" s="179">
        <f>_Kartennummer</f>
        <v>0</v>
      </c>
    </row>
    <row r="6" spans="2:10" x14ac:dyDescent="0.2">
      <c r="C6" s="1" t="s">
        <v>304</v>
      </c>
      <c r="D6" s="4" t="str">
        <f>IF('Statistik stat'!D6="","",'Statistik stat'!D6)</f>
        <v/>
      </c>
      <c r="H6" s="1" t="s">
        <v>313</v>
      </c>
      <c r="I6" s="180">
        <f>_MessDatum</f>
        <v>0</v>
      </c>
    </row>
    <row r="7" spans="2:10" x14ac:dyDescent="0.2">
      <c r="C7" s="1" t="s">
        <v>305</v>
      </c>
      <c r="D7" s="4" t="str">
        <f>IF('Statistik stat'!D7="","",'Statistik stat'!D7)</f>
        <v/>
      </c>
      <c r="H7" s="1" t="s">
        <v>314</v>
      </c>
      <c r="I7" s="180">
        <f>_MessDatum1</f>
        <v>0</v>
      </c>
    </row>
    <row r="8" spans="2:10" x14ac:dyDescent="0.2">
      <c r="C8" s="1" t="s">
        <v>306</v>
      </c>
      <c r="D8" s="4" t="str">
        <f>IF('Statistik stat'!D8="","",'Statistik stat'!D8)</f>
        <v/>
      </c>
      <c r="H8" s="1" t="s">
        <v>315</v>
      </c>
      <c r="I8" s="4">
        <f>_Geraetenummer</f>
        <v>0</v>
      </c>
    </row>
    <row r="9" spans="2:10" ht="12.75" x14ac:dyDescent="0.2">
      <c r="C9" s="1" t="s">
        <v>307</v>
      </c>
      <c r="D9" s="4" t="str">
        <f>IF('Statistik stat'!D9="","",'Statistik stat'!D9)</f>
        <v/>
      </c>
      <c r="H9" s="1" t="s">
        <v>316</v>
      </c>
      <c r="I9" s="181">
        <f>_PlattenDurchmesser</f>
        <v>0</v>
      </c>
    </row>
    <row r="10" spans="2:10" x14ac:dyDescent="0.2">
      <c r="C10" s="1" t="s">
        <v>308</v>
      </c>
      <c r="D10" s="4" t="str">
        <f>IF('Statistik stat'!D10="","",'Statistik stat'!D10)</f>
        <v/>
      </c>
      <c r="H10" s="1" t="s">
        <v>317</v>
      </c>
      <c r="I10" s="182">
        <f>_Hebelarm</f>
        <v>0</v>
      </c>
    </row>
    <row r="11" spans="2:10" x14ac:dyDescent="0.2">
      <c r="C11" s="1" t="s">
        <v>309</v>
      </c>
      <c r="D11" s="4" t="str">
        <f>IF('Statistik stat'!D11="","",'Statistik stat'!D11)</f>
        <v/>
      </c>
      <c r="H11" s="1" t="str">
        <f>IF(_Tilt_mm="","","max plate tilt:")</f>
        <v/>
      </c>
      <c r="I11" s="197" t="str">
        <f>IF(_Tilt_mm="","",_Tilt_mm)</f>
        <v/>
      </c>
    </row>
    <row r="12" spans="2:10" x14ac:dyDescent="0.2">
      <c r="C12" s="1" t="s">
        <v>310</v>
      </c>
      <c r="D12" s="153" t="s">
        <v>391</v>
      </c>
      <c r="E12" s="153"/>
      <c r="F12" s="153"/>
      <c r="H12" s="1" t="str">
        <f>IF(_cLat="","","Lat.:")</f>
        <v/>
      </c>
      <c r="I12" s="4"/>
    </row>
    <row r="13" spans="2:10" x14ac:dyDescent="0.2">
      <c r="H13" s="1" t="str">
        <f>IF(_cLon="","","Lon.:")</f>
        <v/>
      </c>
      <c r="I13" s="4"/>
    </row>
    <row r="14" spans="2:10" x14ac:dyDescent="0.2">
      <c r="F14" s="1" t="str">
        <f>IF(_cZone="","","UTM:")</f>
        <v/>
      </c>
      <c r="G14" s="1"/>
      <c r="H14" s="1"/>
      <c r="I14" s="4"/>
    </row>
    <row r="15" spans="2:10" x14ac:dyDescent="0.2">
      <c r="B15" s="155"/>
      <c r="C15" s="155"/>
      <c r="D15" s="155"/>
      <c r="E15" s="155"/>
      <c r="G15" s="1" t="str">
        <f>IF(_cZone="","","Lambert 72:")</f>
        <v/>
      </c>
      <c r="H15" s="1" t="str" cm="1">
        <f t="array" ref="H15">Lambert72_X(_cLat,_cLon)</f>
        <v/>
      </c>
      <c r="I15" s="4" t="str" cm="1">
        <f t="array" ref="I15">Lambert72_Y(_cLat,_cLon)</f>
        <v/>
      </c>
    </row>
    <row r="16" spans="2:10" ht="22.5" x14ac:dyDescent="0.2">
      <c r="B16" s="177" t="s">
        <v>0</v>
      </c>
      <c r="C16" s="178" t="s">
        <v>324</v>
      </c>
      <c r="D16" s="178" t="s">
        <v>325</v>
      </c>
      <c r="E16" s="178" t="s">
        <v>326</v>
      </c>
    </row>
    <row r="17" spans="1:5" ht="12.75" x14ac:dyDescent="0.2">
      <c r="B17" s="256" t="s">
        <v>319</v>
      </c>
      <c r="C17" s="257"/>
      <c r="D17" s="45"/>
      <c r="E17" s="42"/>
    </row>
    <row r="18" spans="1:5" x14ac:dyDescent="0.2">
      <c r="B18" s="42"/>
      <c r="C18" s="6"/>
      <c r="D18" s="45"/>
      <c r="E18" s="42"/>
    </row>
    <row r="19" spans="1:5" ht="12.75" x14ac:dyDescent="0.2">
      <c r="B19" s="258" t="str">
        <f>IF(_MessTab2="","","second loading")</f>
        <v/>
      </c>
      <c r="C19" s="259"/>
      <c r="D19" s="45"/>
      <c r="E19" s="42"/>
    </row>
    <row r="20" spans="1:5" x14ac:dyDescent="0.2">
      <c r="B20" s="42"/>
      <c r="C20" s="6"/>
      <c r="D20" s="45"/>
      <c r="E20" s="42"/>
    </row>
    <row r="21" spans="1:5" x14ac:dyDescent="0.2">
      <c r="B21" s="256" t="str">
        <f>IF(_MessTab4="","","third loading")</f>
        <v/>
      </c>
      <c r="C21" s="276"/>
      <c r="D21" s="45"/>
      <c r="E21" s="42"/>
    </row>
    <row r="22" spans="1:5" x14ac:dyDescent="0.2">
      <c r="B22" s="42"/>
      <c r="C22" s="46"/>
      <c r="D22" s="45"/>
      <c r="E22" s="42"/>
    </row>
    <row r="23" spans="1:5" x14ac:dyDescent="0.2">
      <c r="A23" s="3"/>
      <c r="B23" s="3"/>
    </row>
    <row r="24" spans="1:5" x14ac:dyDescent="0.2">
      <c r="A24" s="3"/>
      <c r="B24" s="3"/>
    </row>
    <row r="25" spans="1:5" x14ac:dyDescent="0.2">
      <c r="A25" s="3"/>
      <c r="B25" s="3"/>
    </row>
    <row r="26" spans="1:5" x14ac:dyDescent="0.2">
      <c r="A26" s="3"/>
      <c r="B26" s="3"/>
    </row>
    <row r="27" spans="1:5" x14ac:dyDescent="0.2">
      <c r="A27" s="3"/>
      <c r="B27" s="3"/>
    </row>
    <row r="28" spans="1:5" x14ac:dyDescent="0.2">
      <c r="A28" s="3"/>
      <c r="B28" s="3"/>
    </row>
    <row r="29" spans="1:5" x14ac:dyDescent="0.2">
      <c r="A29" s="3"/>
      <c r="B29" s="3"/>
    </row>
    <row r="30" spans="1:5" x14ac:dyDescent="0.2">
      <c r="A30" s="3"/>
      <c r="B30" s="3"/>
    </row>
    <row r="31" spans="1:5" x14ac:dyDescent="0.2">
      <c r="A31" s="3"/>
      <c r="B31" s="3"/>
    </row>
    <row r="32" spans="1:5" x14ac:dyDescent="0.2">
      <c r="A32" s="3"/>
      <c r="B32" s="3"/>
    </row>
    <row r="33" spans="1:9" x14ac:dyDescent="0.2">
      <c r="A33" s="3"/>
      <c r="B33" s="3"/>
    </row>
    <row r="34" spans="1:9" x14ac:dyDescent="0.2">
      <c r="A34" s="3"/>
      <c r="B34" s="3"/>
    </row>
    <row r="35" spans="1:9" x14ac:dyDescent="0.2">
      <c r="A35" s="3"/>
      <c r="B35" s="3"/>
    </row>
    <row r="36" spans="1:9" ht="12" thickBot="1" x14ac:dyDescent="0.25">
      <c r="A36" s="3"/>
      <c r="B36" s="3"/>
    </row>
    <row r="37" spans="1:9" ht="12.75" x14ac:dyDescent="0.2">
      <c r="A37" s="3"/>
      <c r="B37" s="3"/>
      <c r="G37" s="262" t="s">
        <v>320</v>
      </c>
      <c r="H37" s="263"/>
      <c r="I37" s="264"/>
    </row>
    <row r="38" spans="1:9" ht="12.75" x14ac:dyDescent="0.2">
      <c r="A38" s="3"/>
      <c r="B38" s="3"/>
      <c r="G38" s="271" t="s">
        <v>322</v>
      </c>
      <c r="H38" s="272"/>
      <c r="I38" s="273"/>
    </row>
    <row r="39" spans="1:9" x14ac:dyDescent="0.2">
      <c r="A39" s="3"/>
      <c r="B39" s="3"/>
      <c r="G39" s="274" t="s">
        <v>321</v>
      </c>
      <c r="H39" s="275"/>
      <c r="I39" s="71" t="s">
        <v>300</v>
      </c>
    </row>
    <row r="40" spans="1:9" ht="12.75" x14ac:dyDescent="0.2">
      <c r="A40" s="3"/>
      <c r="B40" s="3"/>
      <c r="G40" s="265" t="str">
        <f>IF(N69&lt;&gt;"",CONCATENATE(N68/10,"-",N69/10),"")</f>
        <v/>
      </c>
      <c r="H40" s="266"/>
      <c r="I40" s="80" t="str">
        <f>IF(O68&lt;&gt;"",O68,"")</f>
        <v/>
      </c>
    </row>
    <row r="41" spans="1:9" ht="12.75" x14ac:dyDescent="0.2">
      <c r="A41" s="3"/>
      <c r="B41" s="3"/>
      <c r="G41" s="265" t="str">
        <f>IF(N70&lt;&gt;"",CONCATENATE(N69/10,"-",N70/10),"")</f>
        <v/>
      </c>
      <c r="H41" s="266"/>
      <c r="I41" s="80" t="str">
        <f>IF(O69&lt;&gt;"",O69,"")</f>
        <v/>
      </c>
    </row>
    <row r="42" spans="1:9" ht="13.5" thickBot="1" x14ac:dyDescent="0.25">
      <c r="A42" s="3"/>
      <c r="B42" s="3"/>
      <c r="G42" s="265" t="str">
        <f>IF(N71&lt;&gt;"",CONCATENATE(N70/10,"-",N71/10),"")</f>
        <v/>
      </c>
      <c r="H42" s="266"/>
      <c r="I42" s="80" t="str">
        <f>IF(O70&lt;&gt;"",O70,"")</f>
        <v/>
      </c>
    </row>
    <row r="43" spans="1:9" ht="12.75" x14ac:dyDescent="0.2">
      <c r="A43" s="3"/>
      <c r="B43" s="3"/>
      <c r="G43" s="262" t="s">
        <v>323</v>
      </c>
      <c r="H43" s="263"/>
      <c r="I43" s="264"/>
    </row>
    <row r="44" spans="1:9" x14ac:dyDescent="0.2">
      <c r="A44" s="3"/>
      <c r="B44" s="3"/>
      <c r="G44" s="274" t="s">
        <v>321</v>
      </c>
      <c r="H44" s="275"/>
      <c r="I44" s="71" t="s">
        <v>301</v>
      </c>
    </row>
    <row r="45" spans="1:9" ht="12.75" x14ac:dyDescent="0.2">
      <c r="G45" s="265" t="str">
        <f>IF(N79&lt;&gt;"",CONCATENATE(N78/10,"-",N79/10),"")</f>
        <v/>
      </c>
      <c r="H45" s="266"/>
      <c r="I45" s="80" t="str">
        <f>IF(O78&lt;&gt;"",O78,"")</f>
        <v/>
      </c>
    </row>
    <row r="46" spans="1:9" ht="12.75" x14ac:dyDescent="0.2">
      <c r="G46" s="265" t="str">
        <f>IF(N80&lt;&gt;"",CONCATENATE(N79/10,"-",N80/10),"")</f>
        <v/>
      </c>
      <c r="H46" s="266"/>
      <c r="I46" s="80" t="str">
        <f>IF(O79&lt;&gt;"",O79,"")</f>
        <v/>
      </c>
    </row>
    <row r="47" spans="1:9" ht="14.25" customHeight="1" thickBot="1" x14ac:dyDescent="0.25">
      <c r="G47" s="277" t="str">
        <f>IF(N81&lt;&gt;"",CONCATENATE(N80/10,"-",N81/10),"")</f>
        <v/>
      </c>
      <c r="H47" s="278"/>
      <c r="I47" s="195" t="str">
        <f>IF(O80&lt;&gt;"",O80,"")</f>
        <v/>
      </c>
    </row>
    <row r="52" spans="1:13" ht="14.25" customHeight="1" x14ac:dyDescent="0.2"/>
    <row r="56" spans="1:13" x14ac:dyDescent="0.2">
      <c r="A56" s="3"/>
      <c r="B56" s="3"/>
    </row>
    <row r="57" spans="1:13" x14ac:dyDescent="0.2">
      <c r="A57" s="3"/>
      <c r="B57" s="3"/>
    </row>
    <row r="58" spans="1:13" x14ac:dyDescent="0.2">
      <c r="A58" s="3"/>
      <c r="B58" s="3"/>
    </row>
    <row r="59" spans="1:13" x14ac:dyDescent="0.2">
      <c r="A59" s="3"/>
      <c r="B59" s="3"/>
    </row>
    <row r="60" spans="1:13" x14ac:dyDescent="0.2">
      <c r="A60" s="3"/>
      <c r="B60" s="3"/>
      <c r="C60" s="3"/>
      <c r="D60" s="3"/>
      <c r="E60" s="3"/>
      <c r="F60" s="3"/>
    </row>
    <row r="61" spans="1:13" x14ac:dyDescent="0.2">
      <c r="A61" s="3"/>
      <c r="B61" s="3"/>
      <c r="C61" s="3"/>
      <c r="D61" s="3"/>
      <c r="E61" s="3"/>
      <c r="F61" s="3"/>
    </row>
    <row r="62" spans="1:13" x14ac:dyDescent="0.2">
      <c r="A62" s="3"/>
      <c r="B62" s="3"/>
      <c r="C62" s="3"/>
      <c r="D62" s="3"/>
      <c r="E62" s="3"/>
      <c r="F62" s="3"/>
    </row>
    <row r="63" spans="1:13" x14ac:dyDescent="0.2">
      <c r="L63" s="3"/>
      <c r="M63" s="3"/>
    </row>
    <row r="64" spans="1:13" x14ac:dyDescent="0.2">
      <c r="L64" s="3"/>
      <c r="M64" s="3"/>
    </row>
    <row r="65" spans="12:13" x14ac:dyDescent="0.2">
      <c r="L65" s="3"/>
      <c r="M65" s="3"/>
    </row>
    <row r="66" spans="12:13" x14ac:dyDescent="0.2">
      <c r="L66" s="3"/>
      <c r="M66" s="3"/>
    </row>
    <row r="67" spans="12:13" x14ac:dyDescent="0.2">
      <c r="L67" s="3"/>
      <c r="M67" s="3"/>
    </row>
    <row r="68" spans="12:13" x14ac:dyDescent="0.2">
      <c r="L68" s="3"/>
      <c r="M68" s="3" t="s">
        <v>92</v>
      </c>
    </row>
    <row r="69" spans="12:13" x14ac:dyDescent="0.2">
      <c r="L69" s="3"/>
      <c r="M69" s="3"/>
    </row>
    <row r="70" spans="12:13" x14ac:dyDescent="0.2">
      <c r="L70" s="3"/>
      <c r="M70" s="3"/>
    </row>
    <row r="71" spans="12:13" x14ac:dyDescent="0.2">
      <c r="L71" s="3"/>
      <c r="M71" s="3"/>
    </row>
    <row r="72" spans="12:13" x14ac:dyDescent="0.2">
      <c r="L72" s="3"/>
      <c r="M72" s="3"/>
    </row>
    <row r="73" spans="12:13" x14ac:dyDescent="0.2">
      <c r="L73" s="3"/>
      <c r="M73" s="3" t="s">
        <v>93</v>
      </c>
    </row>
    <row r="74" spans="12:13" x14ac:dyDescent="0.2">
      <c r="L74" s="3"/>
      <c r="M74" s="3"/>
    </row>
    <row r="75" spans="12:13" x14ac:dyDescent="0.2">
      <c r="L75" s="3"/>
      <c r="M75" s="3"/>
    </row>
    <row r="76" spans="12:13" x14ac:dyDescent="0.2">
      <c r="L76" s="3"/>
      <c r="M76" s="3"/>
    </row>
    <row r="77" spans="12:13" x14ac:dyDescent="0.2">
      <c r="L77" s="3"/>
      <c r="M77" s="3"/>
    </row>
    <row r="78" spans="12:13" x14ac:dyDescent="0.2">
      <c r="L78" s="3"/>
      <c r="M78" s="3" t="s">
        <v>94</v>
      </c>
    </row>
    <row r="79" spans="12:13" x14ac:dyDescent="0.2">
      <c r="L79" s="3"/>
      <c r="M79" s="3"/>
    </row>
    <row r="80" spans="12:13" x14ac:dyDescent="0.2">
      <c r="L80" s="3"/>
      <c r="M80" s="3"/>
    </row>
    <row r="81" spans="12:24" x14ac:dyDescent="0.2">
      <c r="L81" s="3"/>
      <c r="M81" s="3"/>
    </row>
    <row r="82" spans="12:24" x14ac:dyDescent="0.2">
      <c r="L82" s="3"/>
      <c r="M82" s="3"/>
    </row>
    <row r="83" spans="12:24" x14ac:dyDescent="0.2">
      <c r="L83" s="3"/>
      <c r="M83" s="3" t="s">
        <v>95</v>
      </c>
    </row>
    <row r="84" spans="12:24" x14ac:dyDescent="0.2">
      <c r="L84" s="3"/>
      <c r="M84" s="3"/>
    </row>
    <row r="85" spans="12:24" x14ac:dyDescent="0.2">
      <c r="L85" s="3"/>
      <c r="M85" s="3"/>
    </row>
    <row r="86" spans="12:24" x14ac:dyDescent="0.2">
      <c r="L86" s="3"/>
      <c r="M86" s="3"/>
    </row>
    <row r="87" spans="12:24" x14ac:dyDescent="0.2">
      <c r="L87" s="3"/>
      <c r="M87" s="3"/>
    </row>
    <row r="88" spans="12:24" x14ac:dyDescent="0.2">
      <c r="L88" s="3"/>
      <c r="M88" s="3" t="s">
        <v>96</v>
      </c>
    </row>
    <row r="89" spans="12:24" x14ac:dyDescent="0.2">
      <c r="L89" s="3"/>
      <c r="M89" s="3"/>
    </row>
    <row r="90" spans="12:24" x14ac:dyDescent="0.2">
      <c r="L90" s="3"/>
      <c r="M90" s="3"/>
    </row>
    <row r="91" spans="12:24" x14ac:dyDescent="0.2">
      <c r="L91" s="3"/>
      <c r="M91" s="3"/>
    </row>
    <row r="92" spans="12:24" x14ac:dyDescent="0.2">
      <c r="L92" s="3"/>
      <c r="M92" s="3"/>
    </row>
    <row r="95" spans="12:24" x14ac:dyDescent="0.2">
      <c r="N95" s="2" t="s">
        <v>7</v>
      </c>
      <c r="P95" s="3"/>
    </row>
    <row r="96" spans="12:24" x14ac:dyDescent="0.2">
      <c r="N96" s="1" t="s">
        <v>8</v>
      </c>
      <c r="O96" s="1" t="s">
        <v>9</v>
      </c>
      <c r="P96" s="1" t="s">
        <v>10</v>
      </c>
      <c r="Q96" s="1" t="s">
        <v>11</v>
      </c>
      <c r="R96" s="70" t="s">
        <v>12</v>
      </c>
      <c r="S96" s="1" t="s">
        <v>13</v>
      </c>
      <c r="T96" s="1" t="s">
        <v>75</v>
      </c>
      <c r="U96" s="1" t="s">
        <v>76</v>
      </c>
      <c r="V96" s="1" t="s">
        <v>77</v>
      </c>
      <c r="W96" s="1"/>
      <c r="X96" s="1"/>
    </row>
    <row r="97" spans="14:19" x14ac:dyDescent="0.2">
      <c r="P97" s="3"/>
    </row>
    <row r="98" spans="14:19" x14ac:dyDescent="0.2">
      <c r="P98" s="3"/>
    </row>
    <row r="102" spans="14:19" x14ac:dyDescent="0.2">
      <c r="N102" s="2" t="s">
        <v>385</v>
      </c>
    </row>
    <row r="103" spans="14:19" x14ac:dyDescent="0.2">
      <c r="N103" s="2" t="s">
        <v>384</v>
      </c>
    </row>
    <row r="104" spans="14:19" x14ac:dyDescent="0.2">
      <c r="N104" s="2" t="s">
        <v>14</v>
      </c>
      <c r="O104" s="1"/>
    </row>
    <row r="105" spans="14:19" x14ac:dyDescent="0.2">
      <c r="N105" s="2" t="s">
        <v>15</v>
      </c>
      <c r="O105" s="51"/>
      <c r="Q105" s="52"/>
      <c r="R105" s="53"/>
      <c r="S105" s="54"/>
    </row>
    <row r="106" spans="14:19" x14ac:dyDescent="0.2">
      <c r="N106" s="2" t="s">
        <v>3</v>
      </c>
      <c r="O106" s="55"/>
    </row>
    <row r="107" spans="14:19" x14ac:dyDescent="0.2">
      <c r="N107" s="2" t="s">
        <v>16</v>
      </c>
      <c r="O107" s="55"/>
    </row>
    <row r="108" spans="14:19" x14ac:dyDescent="0.2">
      <c r="N108" s="2" t="s">
        <v>1</v>
      </c>
      <c r="O108" s="1"/>
    </row>
    <row r="109" spans="14:19" x14ac:dyDescent="0.2">
      <c r="N109" s="2" t="s">
        <v>17</v>
      </c>
      <c r="O109" s="1"/>
    </row>
    <row r="110" spans="14:19" x14ac:dyDescent="0.2">
      <c r="N110" s="2" t="s">
        <v>2</v>
      </c>
      <c r="O110" s="41"/>
    </row>
    <row r="111" spans="14:19" x14ac:dyDescent="0.2">
      <c r="N111" s="2" t="s">
        <v>74</v>
      </c>
      <c r="O111" s="41"/>
    </row>
    <row r="112" spans="14:19" x14ac:dyDescent="0.2">
      <c r="N112" s="2" t="s">
        <v>383</v>
      </c>
      <c r="O112" s="7"/>
    </row>
    <row r="113" spans="14:24" x14ac:dyDescent="0.2">
      <c r="N113" s="1" t="s">
        <v>18</v>
      </c>
    </row>
    <row r="114" spans="14:24" ht="10.15" customHeight="1" x14ac:dyDescent="0.2">
      <c r="N114" s="1" t="s">
        <v>19</v>
      </c>
      <c r="O114" s="1" t="s">
        <v>20</v>
      </c>
    </row>
    <row r="115" spans="14:24" x14ac:dyDescent="0.2">
      <c r="N115" s="2">
        <v>45</v>
      </c>
      <c r="O115" s="2">
        <v>2.2000000000000002</v>
      </c>
    </row>
    <row r="116" spans="14:24" x14ac:dyDescent="0.2">
      <c r="N116" s="2">
        <v>80</v>
      </c>
      <c r="O116" s="2">
        <v>2.2999999999999998</v>
      </c>
    </row>
    <row r="117" spans="14:24" x14ac:dyDescent="0.2">
      <c r="N117" s="2">
        <v>100</v>
      </c>
      <c r="O117" s="2">
        <v>2.5</v>
      </c>
    </row>
    <row r="118" spans="14:24" x14ac:dyDescent="0.2">
      <c r="N118" s="2">
        <v>120</v>
      </c>
      <c r="O118" s="2">
        <v>2.6</v>
      </c>
    </row>
    <row r="119" spans="14:24" x14ac:dyDescent="0.2">
      <c r="N119" s="2">
        <v>150</v>
      </c>
    </row>
    <row r="120" spans="14:24" x14ac:dyDescent="0.2">
      <c r="N120" s="2">
        <v>180</v>
      </c>
    </row>
    <row r="122" spans="14:24" x14ac:dyDescent="0.2">
      <c r="N122" s="2" t="s">
        <v>4</v>
      </c>
    </row>
    <row r="123" spans="14:24" x14ac:dyDescent="0.2">
      <c r="N123" s="2" t="s">
        <v>21</v>
      </c>
      <c r="P123" s="2" t="s">
        <v>22</v>
      </c>
      <c r="R123" s="2" t="s">
        <v>23</v>
      </c>
      <c r="T123" s="2" t="s">
        <v>24</v>
      </c>
      <c r="V123" s="2" t="s">
        <v>23</v>
      </c>
      <c r="X123" s="2" t="s">
        <v>25</v>
      </c>
    </row>
    <row r="124" spans="14:24" x14ac:dyDescent="0.2">
      <c r="N124" s="2">
        <v>0</v>
      </c>
      <c r="O124" s="2">
        <f>IF(N124&lt;=$R$97,N124,$R$97)</f>
        <v>0</v>
      </c>
      <c r="P124" s="2">
        <f>$N$97+$O$97*O124+$P$97*O124*O124</f>
        <v>0</v>
      </c>
      <c r="Q124" s="2">
        <f>IF(N124&lt;=$R$98,N124,$R$98)</f>
        <v>0</v>
      </c>
      <c r="R124" s="2">
        <f>$N$98+$O$98*Q124+$P$98*Q124*Q124</f>
        <v>0</v>
      </c>
      <c r="S124" s="2">
        <f>IF(N124&lt;=$R$99,N124,$R$99)</f>
        <v>0</v>
      </c>
      <c r="T124" s="2">
        <f>$N$99+$O$99*S124+$P$99*S124*S124</f>
        <v>0</v>
      </c>
      <c r="U124" s="2">
        <f>IF(N124&lt;=$R$100,N124,$R$100)</f>
        <v>0</v>
      </c>
      <c r="V124" s="2">
        <f>$N$100+$O$100*U124+$P$100*U124*U124</f>
        <v>0</v>
      </c>
      <c r="W124" s="2">
        <f>IF(N124&lt;=$R$101,N124,$R$101)</f>
        <v>0</v>
      </c>
      <c r="X124" s="2">
        <f>$N$101+$O$101*W124+$P$101*W124*W124</f>
        <v>0</v>
      </c>
    </row>
    <row r="125" spans="14:24" x14ac:dyDescent="0.2">
      <c r="N125" s="2">
        <v>0.02</v>
      </c>
      <c r="O125" s="2">
        <f t="shared" ref="O125:O154" si="0">IF(N125&lt;=$R$97,N125,$R$97)</f>
        <v>0</v>
      </c>
      <c r="P125" s="2">
        <f t="shared" ref="P125:P154" si="1">$N$97+$O$97*O125+$P$97*O125*O125</f>
        <v>0</v>
      </c>
      <c r="Q125" s="2">
        <f t="shared" ref="Q125:Q154" si="2">IF(N125&lt;=$R$98,N125,$R$98)</f>
        <v>0</v>
      </c>
      <c r="R125" s="2">
        <f t="shared" ref="R125:R154" si="3">$N$98+$O$98*Q125+$P$98*Q125*Q125</f>
        <v>0</v>
      </c>
      <c r="S125" s="2">
        <f t="shared" ref="S125:S154" si="4">IF(N125&lt;=$R$99,N125,$R$99)</f>
        <v>0</v>
      </c>
      <c r="T125" s="2">
        <f t="shared" ref="T125:T154" si="5">$N$99+$O$99*S125+$P$99*S125*S125</f>
        <v>0</v>
      </c>
      <c r="U125" s="2">
        <f t="shared" ref="U125:U154" si="6">IF(N125&lt;=$R$100,N125,$R$100)</f>
        <v>0</v>
      </c>
      <c r="V125" s="2">
        <f t="shared" ref="V125:V154" si="7">$N$100+$O$100*U125+$P$100*U125*U125</f>
        <v>0</v>
      </c>
      <c r="W125" s="2">
        <f t="shared" ref="W125:W154" si="8">IF(N125&lt;=$R$101,N125,$R$101)</f>
        <v>0</v>
      </c>
      <c r="X125" s="2">
        <f t="shared" ref="X125:X154" si="9">$N$101+$O$101*W125+$P$101*W125*W125</f>
        <v>0</v>
      </c>
    </row>
    <row r="126" spans="14:24" x14ac:dyDescent="0.2">
      <c r="N126" s="2">
        <v>0.04</v>
      </c>
      <c r="O126" s="2">
        <f t="shared" si="0"/>
        <v>0</v>
      </c>
      <c r="P126" s="2">
        <f t="shared" si="1"/>
        <v>0</v>
      </c>
      <c r="Q126" s="2">
        <f t="shared" si="2"/>
        <v>0</v>
      </c>
      <c r="R126" s="2">
        <f t="shared" si="3"/>
        <v>0</v>
      </c>
      <c r="S126" s="2">
        <f t="shared" si="4"/>
        <v>0</v>
      </c>
      <c r="T126" s="2">
        <f t="shared" si="5"/>
        <v>0</v>
      </c>
      <c r="U126" s="2">
        <f t="shared" si="6"/>
        <v>0</v>
      </c>
      <c r="V126" s="2">
        <f t="shared" si="7"/>
        <v>0</v>
      </c>
      <c r="W126" s="2">
        <f t="shared" si="8"/>
        <v>0</v>
      </c>
      <c r="X126" s="2">
        <f t="shared" si="9"/>
        <v>0</v>
      </c>
    </row>
    <row r="127" spans="14:24" x14ac:dyDescent="0.2">
      <c r="N127" s="2">
        <v>0.06</v>
      </c>
      <c r="O127" s="2">
        <f t="shared" si="0"/>
        <v>0</v>
      </c>
      <c r="P127" s="2">
        <f t="shared" si="1"/>
        <v>0</v>
      </c>
      <c r="Q127" s="2">
        <f t="shared" si="2"/>
        <v>0</v>
      </c>
      <c r="R127" s="2">
        <f t="shared" si="3"/>
        <v>0</v>
      </c>
      <c r="S127" s="2">
        <f t="shared" si="4"/>
        <v>0</v>
      </c>
      <c r="T127" s="2">
        <f t="shared" si="5"/>
        <v>0</v>
      </c>
      <c r="U127" s="2">
        <f t="shared" si="6"/>
        <v>0</v>
      </c>
      <c r="V127" s="2">
        <f t="shared" si="7"/>
        <v>0</v>
      </c>
      <c r="W127" s="2">
        <f t="shared" si="8"/>
        <v>0</v>
      </c>
      <c r="X127" s="2">
        <f t="shared" si="9"/>
        <v>0</v>
      </c>
    </row>
    <row r="128" spans="14:24" x14ac:dyDescent="0.2">
      <c r="N128" s="2">
        <v>0.08</v>
      </c>
      <c r="O128" s="2">
        <f t="shared" si="0"/>
        <v>0</v>
      </c>
      <c r="P128" s="2">
        <f t="shared" si="1"/>
        <v>0</v>
      </c>
      <c r="Q128" s="2">
        <f t="shared" si="2"/>
        <v>0</v>
      </c>
      <c r="R128" s="2">
        <f t="shared" si="3"/>
        <v>0</v>
      </c>
      <c r="S128" s="2">
        <f t="shared" si="4"/>
        <v>0</v>
      </c>
      <c r="T128" s="2">
        <f t="shared" si="5"/>
        <v>0</v>
      </c>
      <c r="U128" s="2">
        <f t="shared" si="6"/>
        <v>0</v>
      </c>
      <c r="V128" s="2">
        <f t="shared" si="7"/>
        <v>0</v>
      </c>
      <c r="W128" s="2">
        <f t="shared" si="8"/>
        <v>0</v>
      </c>
      <c r="X128" s="2">
        <f t="shared" si="9"/>
        <v>0</v>
      </c>
    </row>
    <row r="129" spans="14:24" x14ac:dyDescent="0.2">
      <c r="N129" s="2">
        <v>0.1</v>
      </c>
      <c r="O129" s="2">
        <f t="shared" si="0"/>
        <v>0</v>
      </c>
      <c r="P129" s="2">
        <f t="shared" si="1"/>
        <v>0</v>
      </c>
      <c r="Q129" s="2">
        <f t="shared" si="2"/>
        <v>0</v>
      </c>
      <c r="R129" s="2">
        <f t="shared" si="3"/>
        <v>0</v>
      </c>
      <c r="S129" s="2">
        <f t="shared" si="4"/>
        <v>0</v>
      </c>
      <c r="T129" s="2">
        <f t="shared" si="5"/>
        <v>0</v>
      </c>
      <c r="U129" s="2">
        <f t="shared" si="6"/>
        <v>0</v>
      </c>
      <c r="V129" s="2">
        <f t="shared" si="7"/>
        <v>0</v>
      </c>
      <c r="W129" s="2">
        <f t="shared" si="8"/>
        <v>0</v>
      </c>
      <c r="X129" s="2">
        <f t="shared" si="9"/>
        <v>0</v>
      </c>
    </row>
    <row r="130" spans="14:24" x14ac:dyDescent="0.2">
      <c r="N130" s="2">
        <v>0.12</v>
      </c>
      <c r="O130" s="2">
        <f t="shared" si="0"/>
        <v>0</v>
      </c>
      <c r="P130" s="2">
        <f t="shared" si="1"/>
        <v>0</v>
      </c>
      <c r="Q130" s="2">
        <f t="shared" si="2"/>
        <v>0</v>
      </c>
      <c r="R130" s="2">
        <f t="shared" si="3"/>
        <v>0</v>
      </c>
      <c r="S130" s="2">
        <f t="shared" si="4"/>
        <v>0</v>
      </c>
      <c r="T130" s="2">
        <f t="shared" si="5"/>
        <v>0</v>
      </c>
      <c r="U130" s="2">
        <f t="shared" si="6"/>
        <v>0</v>
      </c>
      <c r="V130" s="2">
        <f t="shared" si="7"/>
        <v>0</v>
      </c>
      <c r="W130" s="2">
        <f t="shared" si="8"/>
        <v>0</v>
      </c>
      <c r="X130" s="2">
        <f t="shared" si="9"/>
        <v>0</v>
      </c>
    </row>
    <row r="131" spans="14:24" x14ac:dyDescent="0.2">
      <c r="N131" s="2">
        <v>0.14000000000000001</v>
      </c>
      <c r="O131" s="2">
        <f t="shared" si="0"/>
        <v>0</v>
      </c>
      <c r="P131" s="2">
        <f t="shared" si="1"/>
        <v>0</v>
      </c>
      <c r="Q131" s="2">
        <f t="shared" si="2"/>
        <v>0</v>
      </c>
      <c r="R131" s="2">
        <f t="shared" si="3"/>
        <v>0</v>
      </c>
      <c r="S131" s="2">
        <f t="shared" si="4"/>
        <v>0</v>
      </c>
      <c r="T131" s="2">
        <f t="shared" si="5"/>
        <v>0</v>
      </c>
      <c r="U131" s="2">
        <f t="shared" si="6"/>
        <v>0</v>
      </c>
      <c r="V131" s="2">
        <f t="shared" si="7"/>
        <v>0</v>
      </c>
      <c r="W131" s="2">
        <f t="shared" si="8"/>
        <v>0</v>
      </c>
      <c r="X131" s="2">
        <f t="shared" si="9"/>
        <v>0</v>
      </c>
    </row>
    <row r="132" spans="14:24" x14ac:dyDescent="0.2">
      <c r="N132" s="2">
        <v>0.16</v>
      </c>
      <c r="O132" s="2">
        <f t="shared" si="0"/>
        <v>0</v>
      </c>
      <c r="P132" s="2">
        <f t="shared" si="1"/>
        <v>0</v>
      </c>
      <c r="Q132" s="2">
        <f t="shared" si="2"/>
        <v>0</v>
      </c>
      <c r="R132" s="2">
        <f t="shared" si="3"/>
        <v>0</v>
      </c>
      <c r="S132" s="2">
        <f t="shared" si="4"/>
        <v>0</v>
      </c>
      <c r="T132" s="2">
        <f t="shared" si="5"/>
        <v>0</v>
      </c>
      <c r="U132" s="2">
        <f t="shared" si="6"/>
        <v>0</v>
      </c>
      <c r="V132" s="2">
        <f t="shared" si="7"/>
        <v>0</v>
      </c>
      <c r="W132" s="2">
        <f t="shared" si="8"/>
        <v>0</v>
      </c>
      <c r="X132" s="2">
        <f t="shared" si="9"/>
        <v>0</v>
      </c>
    </row>
    <row r="133" spans="14:24" x14ac:dyDescent="0.2">
      <c r="N133" s="2">
        <v>0.18</v>
      </c>
      <c r="O133" s="2">
        <f t="shared" si="0"/>
        <v>0</v>
      </c>
      <c r="P133" s="2">
        <f t="shared" si="1"/>
        <v>0</v>
      </c>
      <c r="Q133" s="2">
        <f t="shared" si="2"/>
        <v>0</v>
      </c>
      <c r="R133" s="2">
        <f t="shared" si="3"/>
        <v>0</v>
      </c>
      <c r="S133" s="2">
        <f t="shared" si="4"/>
        <v>0</v>
      </c>
      <c r="T133" s="2">
        <f t="shared" si="5"/>
        <v>0</v>
      </c>
      <c r="U133" s="2">
        <f t="shared" si="6"/>
        <v>0</v>
      </c>
      <c r="V133" s="2">
        <f t="shared" si="7"/>
        <v>0</v>
      </c>
      <c r="W133" s="2">
        <f t="shared" si="8"/>
        <v>0</v>
      </c>
      <c r="X133" s="2">
        <f t="shared" si="9"/>
        <v>0</v>
      </c>
    </row>
    <row r="134" spans="14:24" x14ac:dyDescent="0.2">
      <c r="N134" s="2">
        <v>0.2</v>
      </c>
      <c r="O134" s="2">
        <f t="shared" si="0"/>
        <v>0</v>
      </c>
      <c r="P134" s="2">
        <f t="shared" si="1"/>
        <v>0</v>
      </c>
      <c r="Q134" s="2">
        <f t="shared" si="2"/>
        <v>0</v>
      </c>
      <c r="R134" s="2">
        <f t="shared" si="3"/>
        <v>0</v>
      </c>
      <c r="S134" s="2">
        <f t="shared" si="4"/>
        <v>0</v>
      </c>
      <c r="T134" s="2">
        <f t="shared" si="5"/>
        <v>0</v>
      </c>
      <c r="U134" s="2">
        <f t="shared" si="6"/>
        <v>0</v>
      </c>
      <c r="V134" s="2">
        <f t="shared" si="7"/>
        <v>0</v>
      </c>
      <c r="W134" s="2">
        <f t="shared" si="8"/>
        <v>0</v>
      </c>
      <c r="X134" s="2">
        <f t="shared" si="9"/>
        <v>0</v>
      </c>
    </row>
    <row r="135" spans="14:24" x14ac:dyDescent="0.2">
      <c r="N135" s="2">
        <v>0.22</v>
      </c>
      <c r="O135" s="2">
        <f t="shared" si="0"/>
        <v>0</v>
      </c>
      <c r="P135" s="2">
        <f t="shared" si="1"/>
        <v>0</v>
      </c>
      <c r="Q135" s="2">
        <f t="shared" si="2"/>
        <v>0</v>
      </c>
      <c r="R135" s="2">
        <f t="shared" si="3"/>
        <v>0</v>
      </c>
      <c r="S135" s="2">
        <f t="shared" si="4"/>
        <v>0</v>
      </c>
      <c r="T135" s="2">
        <f t="shared" si="5"/>
        <v>0</v>
      </c>
      <c r="U135" s="2">
        <f t="shared" si="6"/>
        <v>0</v>
      </c>
      <c r="V135" s="2">
        <f t="shared" si="7"/>
        <v>0</v>
      </c>
      <c r="W135" s="2">
        <f t="shared" si="8"/>
        <v>0</v>
      </c>
      <c r="X135" s="2">
        <f t="shared" si="9"/>
        <v>0</v>
      </c>
    </row>
    <row r="136" spans="14:24" x14ac:dyDescent="0.2">
      <c r="N136" s="2">
        <v>0.24</v>
      </c>
      <c r="O136" s="2">
        <f t="shared" si="0"/>
        <v>0</v>
      </c>
      <c r="P136" s="2">
        <f t="shared" si="1"/>
        <v>0</v>
      </c>
      <c r="Q136" s="2">
        <f t="shared" si="2"/>
        <v>0</v>
      </c>
      <c r="R136" s="2">
        <f t="shared" si="3"/>
        <v>0</v>
      </c>
      <c r="S136" s="2">
        <f t="shared" si="4"/>
        <v>0</v>
      </c>
      <c r="T136" s="2">
        <f t="shared" si="5"/>
        <v>0</v>
      </c>
      <c r="U136" s="2">
        <f t="shared" si="6"/>
        <v>0</v>
      </c>
      <c r="V136" s="2">
        <f t="shared" si="7"/>
        <v>0</v>
      </c>
      <c r="W136" s="2">
        <f t="shared" si="8"/>
        <v>0</v>
      </c>
      <c r="X136" s="2">
        <f t="shared" si="9"/>
        <v>0</v>
      </c>
    </row>
    <row r="137" spans="14:24" x14ac:dyDescent="0.2">
      <c r="N137" s="2">
        <v>0.26</v>
      </c>
      <c r="O137" s="2">
        <f t="shared" si="0"/>
        <v>0</v>
      </c>
      <c r="P137" s="2">
        <f t="shared" si="1"/>
        <v>0</v>
      </c>
      <c r="Q137" s="2">
        <f t="shared" si="2"/>
        <v>0</v>
      </c>
      <c r="R137" s="2">
        <f t="shared" si="3"/>
        <v>0</v>
      </c>
      <c r="S137" s="2">
        <f t="shared" si="4"/>
        <v>0</v>
      </c>
      <c r="T137" s="2">
        <f t="shared" si="5"/>
        <v>0</v>
      </c>
      <c r="U137" s="2">
        <f t="shared" si="6"/>
        <v>0</v>
      </c>
      <c r="V137" s="2">
        <f t="shared" si="7"/>
        <v>0</v>
      </c>
      <c r="W137" s="2">
        <f t="shared" si="8"/>
        <v>0</v>
      </c>
      <c r="X137" s="2">
        <f t="shared" si="9"/>
        <v>0</v>
      </c>
    </row>
    <row r="138" spans="14:24" x14ac:dyDescent="0.2">
      <c r="N138" s="2">
        <v>0.28000000000000003</v>
      </c>
      <c r="O138" s="2">
        <f t="shared" si="0"/>
        <v>0</v>
      </c>
      <c r="P138" s="2">
        <f t="shared" si="1"/>
        <v>0</v>
      </c>
      <c r="Q138" s="2">
        <f t="shared" si="2"/>
        <v>0</v>
      </c>
      <c r="R138" s="2">
        <f t="shared" si="3"/>
        <v>0</v>
      </c>
      <c r="S138" s="2">
        <f t="shared" si="4"/>
        <v>0</v>
      </c>
      <c r="T138" s="2">
        <f t="shared" si="5"/>
        <v>0</v>
      </c>
      <c r="U138" s="2">
        <f t="shared" si="6"/>
        <v>0</v>
      </c>
      <c r="V138" s="2">
        <f t="shared" si="7"/>
        <v>0</v>
      </c>
      <c r="W138" s="2">
        <f t="shared" si="8"/>
        <v>0</v>
      </c>
      <c r="X138" s="2">
        <f t="shared" si="9"/>
        <v>0</v>
      </c>
    </row>
    <row r="139" spans="14:24" x14ac:dyDescent="0.2">
      <c r="N139" s="2">
        <v>0.3</v>
      </c>
      <c r="O139" s="2">
        <f t="shared" si="0"/>
        <v>0</v>
      </c>
      <c r="P139" s="2">
        <f t="shared" si="1"/>
        <v>0</v>
      </c>
      <c r="Q139" s="2">
        <f t="shared" si="2"/>
        <v>0</v>
      </c>
      <c r="R139" s="2">
        <f t="shared" si="3"/>
        <v>0</v>
      </c>
      <c r="S139" s="2">
        <f t="shared" si="4"/>
        <v>0</v>
      </c>
      <c r="T139" s="2">
        <f t="shared" si="5"/>
        <v>0</v>
      </c>
      <c r="U139" s="2">
        <f t="shared" si="6"/>
        <v>0</v>
      </c>
      <c r="V139" s="2">
        <f t="shared" si="7"/>
        <v>0</v>
      </c>
      <c r="W139" s="2">
        <f t="shared" si="8"/>
        <v>0</v>
      </c>
      <c r="X139" s="2">
        <f t="shared" si="9"/>
        <v>0</v>
      </c>
    </row>
    <row r="140" spans="14:24" x14ac:dyDescent="0.2">
      <c r="N140" s="2">
        <v>0.32</v>
      </c>
      <c r="O140" s="2">
        <f t="shared" si="0"/>
        <v>0</v>
      </c>
      <c r="P140" s="2">
        <f t="shared" si="1"/>
        <v>0</v>
      </c>
      <c r="Q140" s="2">
        <f t="shared" si="2"/>
        <v>0</v>
      </c>
      <c r="R140" s="2">
        <f t="shared" si="3"/>
        <v>0</v>
      </c>
      <c r="S140" s="2">
        <f t="shared" si="4"/>
        <v>0</v>
      </c>
      <c r="T140" s="2">
        <f t="shared" si="5"/>
        <v>0</v>
      </c>
      <c r="U140" s="2">
        <f t="shared" si="6"/>
        <v>0</v>
      </c>
      <c r="V140" s="2">
        <f t="shared" si="7"/>
        <v>0</v>
      </c>
      <c r="W140" s="2">
        <f t="shared" si="8"/>
        <v>0</v>
      </c>
      <c r="X140" s="2">
        <f t="shared" si="9"/>
        <v>0</v>
      </c>
    </row>
    <row r="141" spans="14:24" x14ac:dyDescent="0.2">
      <c r="N141" s="2">
        <v>0.34</v>
      </c>
      <c r="O141" s="2">
        <f t="shared" si="0"/>
        <v>0</v>
      </c>
      <c r="P141" s="2">
        <f t="shared" si="1"/>
        <v>0</v>
      </c>
      <c r="Q141" s="2">
        <f t="shared" si="2"/>
        <v>0</v>
      </c>
      <c r="R141" s="2">
        <f t="shared" si="3"/>
        <v>0</v>
      </c>
      <c r="S141" s="2">
        <f t="shared" si="4"/>
        <v>0</v>
      </c>
      <c r="T141" s="2">
        <f t="shared" si="5"/>
        <v>0</v>
      </c>
      <c r="U141" s="2">
        <f t="shared" si="6"/>
        <v>0</v>
      </c>
      <c r="V141" s="2">
        <f t="shared" si="7"/>
        <v>0</v>
      </c>
      <c r="W141" s="2">
        <f t="shared" si="8"/>
        <v>0</v>
      </c>
      <c r="X141" s="2">
        <f t="shared" si="9"/>
        <v>0</v>
      </c>
    </row>
    <row r="142" spans="14:24" x14ac:dyDescent="0.2">
      <c r="N142" s="2">
        <v>0.36</v>
      </c>
      <c r="O142" s="2">
        <f t="shared" si="0"/>
        <v>0</v>
      </c>
      <c r="P142" s="2">
        <f t="shared" si="1"/>
        <v>0</v>
      </c>
      <c r="Q142" s="2">
        <f t="shared" si="2"/>
        <v>0</v>
      </c>
      <c r="R142" s="2">
        <f t="shared" si="3"/>
        <v>0</v>
      </c>
      <c r="S142" s="2">
        <f t="shared" si="4"/>
        <v>0</v>
      </c>
      <c r="T142" s="2">
        <f t="shared" si="5"/>
        <v>0</v>
      </c>
      <c r="U142" s="2">
        <f t="shared" si="6"/>
        <v>0</v>
      </c>
      <c r="V142" s="2">
        <f t="shared" si="7"/>
        <v>0</v>
      </c>
      <c r="W142" s="2">
        <f t="shared" si="8"/>
        <v>0</v>
      </c>
      <c r="X142" s="2">
        <f t="shared" si="9"/>
        <v>0</v>
      </c>
    </row>
    <row r="143" spans="14:24" x14ac:dyDescent="0.2">
      <c r="N143" s="2">
        <v>0.38</v>
      </c>
      <c r="O143" s="2">
        <f t="shared" si="0"/>
        <v>0</v>
      </c>
      <c r="P143" s="2">
        <f t="shared" si="1"/>
        <v>0</v>
      </c>
      <c r="Q143" s="2">
        <f t="shared" si="2"/>
        <v>0</v>
      </c>
      <c r="R143" s="2">
        <f t="shared" si="3"/>
        <v>0</v>
      </c>
      <c r="S143" s="2">
        <f t="shared" si="4"/>
        <v>0</v>
      </c>
      <c r="T143" s="2">
        <f t="shared" si="5"/>
        <v>0</v>
      </c>
      <c r="U143" s="2">
        <f t="shared" si="6"/>
        <v>0</v>
      </c>
      <c r="V143" s="2">
        <f t="shared" si="7"/>
        <v>0</v>
      </c>
      <c r="W143" s="2">
        <f t="shared" si="8"/>
        <v>0</v>
      </c>
      <c r="X143" s="2">
        <f t="shared" si="9"/>
        <v>0</v>
      </c>
    </row>
    <row r="144" spans="14:24" x14ac:dyDescent="0.2">
      <c r="N144" s="2">
        <v>0.4</v>
      </c>
      <c r="O144" s="2">
        <f t="shared" si="0"/>
        <v>0</v>
      </c>
      <c r="P144" s="2">
        <f t="shared" si="1"/>
        <v>0</v>
      </c>
      <c r="Q144" s="2">
        <f t="shared" si="2"/>
        <v>0</v>
      </c>
      <c r="R144" s="2">
        <f t="shared" si="3"/>
        <v>0</v>
      </c>
      <c r="S144" s="2">
        <f t="shared" si="4"/>
        <v>0</v>
      </c>
      <c r="T144" s="2">
        <f t="shared" si="5"/>
        <v>0</v>
      </c>
      <c r="U144" s="2">
        <f t="shared" si="6"/>
        <v>0</v>
      </c>
      <c r="V144" s="2">
        <f t="shared" si="7"/>
        <v>0</v>
      </c>
      <c r="W144" s="2">
        <f t="shared" si="8"/>
        <v>0</v>
      </c>
      <c r="X144" s="2">
        <f t="shared" si="9"/>
        <v>0</v>
      </c>
    </row>
    <row r="145" spans="14:24" x14ac:dyDescent="0.2">
      <c r="N145" s="2">
        <v>0.42</v>
      </c>
      <c r="O145" s="2">
        <f t="shared" si="0"/>
        <v>0</v>
      </c>
      <c r="P145" s="2">
        <f t="shared" si="1"/>
        <v>0</v>
      </c>
      <c r="Q145" s="2">
        <f t="shared" si="2"/>
        <v>0</v>
      </c>
      <c r="R145" s="2">
        <f t="shared" si="3"/>
        <v>0</v>
      </c>
      <c r="S145" s="2">
        <f t="shared" si="4"/>
        <v>0</v>
      </c>
      <c r="T145" s="2">
        <f t="shared" si="5"/>
        <v>0</v>
      </c>
      <c r="U145" s="2">
        <f t="shared" si="6"/>
        <v>0</v>
      </c>
      <c r="V145" s="2">
        <f t="shared" si="7"/>
        <v>0</v>
      </c>
      <c r="W145" s="2">
        <f t="shared" si="8"/>
        <v>0</v>
      </c>
      <c r="X145" s="2">
        <f t="shared" si="9"/>
        <v>0</v>
      </c>
    </row>
    <row r="146" spans="14:24" x14ac:dyDescent="0.2">
      <c r="N146" s="2">
        <v>0.44</v>
      </c>
      <c r="O146" s="2">
        <f t="shared" si="0"/>
        <v>0</v>
      </c>
      <c r="P146" s="2">
        <f t="shared" si="1"/>
        <v>0</v>
      </c>
      <c r="Q146" s="2">
        <f t="shared" si="2"/>
        <v>0</v>
      </c>
      <c r="R146" s="2">
        <f t="shared" si="3"/>
        <v>0</v>
      </c>
      <c r="S146" s="2">
        <f t="shared" si="4"/>
        <v>0</v>
      </c>
      <c r="T146" s="2">
        <f t="shared" si="5"/>
        <v>0</v>
      </c>
      <c r="U146" s="2">
        <f t="shared" si="6"/>
        <v>0</v>
      </c>
      <c r="V146" s="2">
        <f t="shared" si="7"/>
        <v>0</v>
      </c>
      <c r="W146" s="2">
        <f t="shared" si="8"/>
        <v>0</v>
      </c>
      <c r="X146" s="2">
        <f t="shared" si="9"/>
        <v>0</v>
      </c>
    </row>
    <row r="147" spans="14:24" x14ac:dyDescent="0.2">
      <c r="N147" s="2">
        <v>0.46</v>
      </c>
      <c r="O147" s="2">
        <f t="shared" si="0"/>
        <v>0</v>
      </c>
      <c r="P147" s="2">
        <f t="shared" si="1"/>
        <v>0</v>
      </c>
      <c r="Q147" s="2">
        <f t="shared" si="2"/>
        <v>0</v>
      </c>
      <c r="R147" s="2">
        <f t="shared" si="3"/>
        <v>0</v>
      </c>
      <c r="S147" s="2">
        <f t="shared" si="4"/>
        <v>0</v>
      </c>
      <c r="T147" s="2">
        <f t="shared" si="5"/>
        <v>0</v>
      </c>
      <c r="U147" s="2">
        <f t="shared" si="6"/>
        <v>0</v>
      </c>
      <c r="V147" s="2">
        <f t="shared" si="7"/>
        <v>0</v>
      </c>
      <c r="W147" s="2">
        <f t="shared" si="8"/>
        <v>0</v>
      </c>
      <c r="X147" s="2">
        <f t="shared" si="9"/>
        <v>0</v>
      </c>
    </row>
    <row r="148" spans="14:24" x14ac:dyDescent="0.2">
      <c r="N148" s="2">
        <v>0.48</v>
      </c>
      <c r="O148" s="2">
        <f t="shared" si="0"/>
        <v>0</v>
      </c>
      <c r="P148" s="2">
        <f t="shared" si="1"/>
        <v>0</v>
      </c>
      <c r="Q148" s="2">
        <f t="shared" si="2"/>
        <v>0</v>
      </c>
      <c r="R148" s="2">
        <f t="shared" si="3"/>
        <v>0</v>
      </c>
      <c r="S148" s="2">
        <f t="shared" si="4"/>
        <v>0</v>
      </c>
      <c r="T148" s="2">
        <f t="shared" si="5"/>
        <v>0</v>
      </c>
      <c r="U148" s="2">
        <f t="shared" si="6"/>
        <v>0</v>
      </c>
      <c r="V148" s="2">
        <f t="shared" si="7"/>
        <v>0</v>
      </c>
      <c r="W148" s="2">
        <f t="shared" si="8"/>
        <v>0</v>
      </c>
      <c r="X148" s="2">
        <f t="shared" si="9"/>
        <v>0</v>
      </c>
    </row>
    <row r="149" spans="14:24" x14ac:dyDescent="0.2">
      <c r="N149" s="2">
        <v>0.5</v>
      </c>
      <c r="O149" s="2">
        <f t="shared" si="0"/>
        <v>0</v>
      </c>
      <c r="P149" s="2">
        <f t="shared" si="1"/>
        <v>0</v>
      </c>
      <c r="Q149" s="2">
        <f t="shared" si="2"/>
        <v>0</v>
      </c>
      <c r="R149" s="2">
        <f t="shared" si="3"/>
        <v>0</v>
      </c>
      <c r="S149" s="2">
        <f t="shared" si="4"/>
        <v>0</v>
      </c>
      <c r="T149" s="2">
        <f t="shared" si="5"/>
        <v>0</v>
      </c>
      <c r="U149" s="2">
        <f t="shared" si="6"/>
        <v>0</v>
      </c>
      <c r="V149" s="2">
        <f t="shared" si="7"/>
        <v>0</v>
      </c>
      <c r="W149" s="2">
        <f t="shared" si="8"/>
        <v>0</v>
      </c>
      <c r="X149" s="2">
        <f t="shared" si="9"/>
        <v>0</v>
      </c>
    </row>
    <row r="150" spans="14:24" x14ac:dyDescent="0.2">
      <c r="N150" s="2">
        <v>0.52</v>
      </c>
      <c r="O150" s="2">
        <f t="shared" si="0"/>
        <v>0</v>
      </c>
      <c r="P150" s="2">
        <f t="shared" si="1"/>
        <v>0</v>
      </c>
      <c r="Q150" s="2">
        <f t="shared" si="2"/>
        <v>0</v>
      </c>
      <c r="R150" s="2">
        <f t="shared" si="3"/>
        <v>0</v>
      </c>
      <c r="S150" s="2">
        <f t="shared" si="4"/>
        <v>0</v>
      </c>
      <c r="T150" s="2">
        <f t="shared" si="5"/>
        <v>0</v>
      </c>
      <c r="U150" s="2">
        <f t="shared" si="6"/>
        <v>0</v>
      </c>
      <c r="V150" s="2">
        <f t="shared" si="7"/>
        <v>0</v>
      </c>
      <c r="W150" s="2">
        <f t="shared" si="8"/>
        <v>0</v>
      </c>
      <c r="X150" s="2">
        <f t="shared" si="9"/>
        <v>0</v>
      </c>
    </row>
    <row r="151" spans="14:24" x14ac:dyDescent="0.2">
      <c r="N151" s="2">
        <v>0.54</v>
      </c>
      <c r="O151" s="2">
        <f t="shared" si="0"/>
        <v>0</v>
      </c>
      <c r="P151" s="2">
        <f t="shared" si="1"/>
        <v>0</v>
      </c>
      <c r="Q151" s="2">
        <f t="shared" si="2"/>
        <v>0</v>
      </c>
      <c r="R151" s="2">
        <f t="shared" si="3"/>
        <v>0</v>
      </c>
      <c r="S151" s="2">
        <f t="shared" si="4"/>
        <v>0</v>
      </c>
      <c r="T151" s="2">
        <f t="shared" si="5"/>
        <v>0</v>
      </c>
      <c r="U151" s="2">
        <f t="shared" si="6"/>
        <v>0</v>
      </c>
      <c r="V151" s="2">
        <f t="shared" si="7"/>
        <v>0</v>
      </c>
      <c r="W151" s="2">
        <f t="shared" si="8"/>
        <v>0</v>
      </c>
      <c r="X151" s="2">
        <f t="shared" si="9"/>
        <v>0</v>
      </c>
    </row>
    <row r="152" spans="14:24" x14ac:dyDescent="0.2">
      <c r="N152" s="2">
        <v>0.56000000000000005</v>
      </c>
      <c r="O152" s="2">
        <f t="shared" si="0"/>
        <v>0</v>
      </c>
      <c r="P152" s="2">
        <f t="shared" si="1"/>
        <v>0</v>
      </c>
      <c r="Q152" s="2">
        <f t="shared" si="2"/>
        <v>0</v>
      </c>
      <c r="R152" s="2">
        <f t="shared" si="3"/>
        <v>0</v>
      </c>
      <c r="S152" s="2">
        <f t="shared" si="4"/>
        <v>0</v>
      </c>
      <c r="T152" s="2">
        <f t="shared" si="5"/>
        <v>0</v>
      </c>
      <c r="U152" s="2">
        <f t="shared" si="6"/>
        <v>0</v>
      </c>
      <c r="V152" s="2">
        <f t="shared" si="7"/>
        <v>0</v>
      </c>
      <c r="W152" s="2">
        <f t="shared" si="8"/>
        <v>0</v>
      </c>
      <c r="X152" s="2">
        <f t="shared" si="9"/>
        <v>0</v>
      </c>
    </row>
    <row r="153" spans="14:24" x14ac:dyDescent="0.2">
      <c r="N153" s="2">
        <v>0.57999999999999996</v>
      </c>
      <c r="O153" s="2">
        <f t="shared" si="0"/>
        <v>0</v>
      </c>
      <c r="P153" s="2">
        <f t="shared" si="1"/>
        <v>0</v>
      </c>
      <c r="Q153" s="2">
        <f t="shared" si="2"/>
        <v>0</v>
      </c>
      <c r="R153" s="2">
        <f t="shared" si="3"/>
        <v>0</v>
      </c>
      <c r="S153" s="2">
        <f t="shared" si="4"/>
        <v>0</v>
      </c>
      <c r="T153" s="2">
        <f t="shared" si="5"/>
        <v>0</v>
      </c>
      <c r="U153" s="2">
        <f t="shared" si="6"/>
        <v>0</v>
      </c>
      <c r="V153" s="2">
        <f t="shared" si="7"/>
        <v>0</v>
      </c>
      <c r="W153" s="2">
        <f t="shared" si="8"/>
        <v>0</v>
      </c>
      <c r="X153" s="2">
        <f t="shared" si="9"/>
        <v>0</v>
      </c>
    </row>
    <row r="154" spans="14:24" x14ac:dyDescent="0.2">
      <c r="N154" s="2">
        <v>0.6</v>
      </c>
      <c r="O154" s="2">
        <f t="shared" si="0"/>
        <v>0</v>
      </c>
      <c r="P154" s="2">
        <f t="shared" si="1"/>
        <v>0</v>
      </c>
      <c r="Q154" s="2">
        <f t="shared" si="2"/>
        <v>0</v>
      </c>
      <c r="R154" s="2">
        <f t="shared" si="3"/>
        <v>0</v>
      </c>
      <c r="S154" s="2">
        <f t="shared" si="4"/>
        <v>0</v>
      </c>
      <c r="T154" s="2">
        <f t="shared" si="5"/>
        <v>0</v>
      </c>
      <c r="U154" s="2">
        <f t="shared" si="6"/>
        <v>0</v>
      </c>
      <c r="V154" s="2">
        <f t="shared" si="7"/>
        <v>0</v>
      </c>
      <c r="W154" s="2">
        <f t="shared" si="8"/>
        <v>0</v>
      </c>
      <c r="X154" s="2">
        <f t="shared" si="9"/>
        <v>0</v>
      </c>
    </row>
  </sheetData>
  <mergeCells count="15">
    <mergeCell ref="B3:J3"/>
    <mergeCell ref="B21:C21"/>
    <mergeCell ref="G38:I38"/>
    <mergeCell ref="G39:H39"/>
    <mergeCell ref="G37:I37"/>
    <mergeCell ref="B17:C17"/>
    <mergeCell ref="B19:C19"/>
    <mergeCell ref="G40:H40"/>
    <mergeCell ref="G41:H41"/>
    <mergeCell ref="G43:I43"/>
    <mergeCell ref="G47:H47"/>
    <mergeCell ref="G46:H46"/>
    <mergeCell ref="G45:H45"/>
    <mergeCell ref="G42:H42"/>
    <mergeCell ref="G44:H44"/>
  </mergeCells>
  <phoneticPr fontId="5" type="noConversion"/>
  <printOptions horizontalCentered="1"/>
  <pageMargins left="0.78740157480314965" right="0.39370078740157483" top="0.39370078740157483" bottom="0.59055118110236227" header="0.39370078740157483" footer="0.51181102362204722"/>
  <pageSetup paperSize="9" orientation="portrait" horizontalDpi="203" verticalDpi="196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56034" r:id="rId4" name="Button 2">
              <controlPr defaultSize="0" print="0" autoFill="0" autoPict="0" macro="[0]!KarteLesen">
                <anchor moveWithCells="1">
                  <from>
                    <xdr:col>8</xdr:col>
                    <xdr:colOff>190500</xdr:colOff>
                    <xdr:row>2</xdr:row>
                    <xdr:rowOff>9525</xdr:rowOff>
                  </from>
                  <to>
                    <xdr:col>9</xdr:col>
                    <xdr:colOff>85725</xdr:colOff>
                    <xdr:row>2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6035" r:id="rId5" name="Button 3">
              <controlPr defaultSize="0" print="0" autoFill="0" autoPict="0" macro="[0]!EnterGeo">
                <anchor moveWithCells="1">
                  <from>
                    <xdr:col>10</xdr:col>
                    <xdr:colOff>19050</xdr:colOff>
                    <xdr:row>9</xdr:row>
                    <xdr:rowOff>19050</xdr:rowOff>
                  </from>
                  <to>
                    <xdr:col>10</xdr:col>
                    <xdr:colOff>638175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" r:id="rId6" name="Button 4">
              <controlPr defaultSize="0" print="0" autoFill="0" autoPict="0" macro="[0]!EnterUtm">
                <anchor moveWithCells="1">
                  <from>
                    <xdr:col>10</xdr:col>
                    <xdr:colOff>19050</xdr:colOff>
                    <xdr:row>11</xdr:row>
                    <xdr:rowOff>9525</xdr:rowOff>
                  </from>
                  <to>
                    <xdr:col>10</xdr:col>
                    <xdr:colOff>638175</xdr:colOff>
                    <xdr:row>12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6037" r:id="rId7" name="Button 5">
              <controlPr defaultSize="0" print="0" autoFill="0" autoPict="0" macro="[0]!ClearGeo">
                <anchor moveWithCells="1">
                  <from>
                    <xdr:col>10</xdr:col>
                    <xdr:colOff>19050</xdr:colOff>
                    <xdr:row>13</xdr:row>
                    <xdr:rowOff>0</xdr:rowOff>
                  </from>
                  <to>
                    <xdr:col>10</xdr:col>
                    <xdr:colOff>638175</xdr:colOff>
                    <xdr:row>14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Tabelle19">
    <pageSetUpPr fitToPage="1"/>
  </sheetPr>
  <dimension ref="A1:Y178"/>
  <sheetViews>
    <sheetView showGridLines="0" topLeftCell="A3" zoomScaleNormal="100" workbookViewId="0">
      <selection activeCell="A3" sqref="A3"/>
    </sheetView>
  </sheetViews>
  <sheetFormatPr baseColWidth="10" defaultColWidth="11.5703125" defaultRowHeight="11.25" x14ac:dyDescent="0.2"/>
  <cols>
    <col min="1" max="1" width="0.5703125" style="2" customWidth="1"/>
    <col min="2" max="2" width="4.140625" style="2" customWidth="1"/>
    <col min="3" max="5" width="9.7109375" style="2" customWidth="1"/>
    <col min="6" max="6" width="7.7109375" style="2" customWidth="1"/>
    <col min="7" max="9" width="10.7109375" style="2" customWidth="1"/>
    <col min="10" max="10" width="12.140625" style="2" customWidth="1"/>
    <col min="11" max="16384" width="11.5703125" style="2"/>
  </cols>
  <sheetData>
    <row r="1" spans="1:10" s="8" customFormat="1" hidden="1" x14ac:dyDescent="0.2">
      <c r="G1" s="40"/>
      <c r="H1" s="40"/>
    </row>
    <row r="2" spans="1:10" hidden="1" x14ac:dyDescent="0.2">
      <c r="A2" s="1"/>
    </row>
    <row r="3" spans="1:10" ht="28.5" customHeight="1" x14ac:dyDescent="0.2">
      <c r="B3" s="280" t="s">
        <v>345</v>
      </c>
      <c r="C3" s="280"/>
      <c r="D3" s="280"/>
      <c r="E3" s="280"/>
      <c r="F3" s="280"/>
      <c r="G3" s="280"/>
      <c r="H3" s="280"/>
      <c r="I3" s="280"/>
      <c r="J3" s="280"/>
    </row>
    <row r="4" spans="1:10" x14ac:dyDescent="0.2">
      <c r="C4" s="7" t="s">
        <v>302</v>
      </c>
      <c r="D4" s="40" t="str">
        <f>IF('Statistik stat'!D1="","",'Statistik stat'!D1)</f>
        <v/>
      </c>
      <c r="E4" s="8"/>
      <c r="F4" s="8"/>
      <c r="G4" s="40"/>
      <c r="H4" s="40"/>
      <c r="I4" s="7" t="s">
        <v>311</v>
      </c>
      <c r="J4" s="40">
        <f>_Datensatznummer</f>
        <v>0</v>
      </c>
    </row>
    <row r="5" spans="1:10" ht="12.75" customHeight="1" x14ac:dyDescent="0.2">
      <c r="C5" s="7" t="s">
        <v>303</v>
      </c>
      <c r="D5" s="84" t="str">
        <f>IF('Statistik stat'!D5="","",'Statistik stat'!D5)</f>
        <v/>
      </c>
      <c r="E5" s="8"/>
      <c r="F5" s="8"/>
      <c r="I5" s="7" t="s">
        <v>312</v>
      </c>
      <c r="J5" s="85">
        <f>_Kartennummer</f>
        <v>0</v>
      </c>
    </row>
    <row r="6" spans="1:10" ht="12.75" customHeight="1" x14ac:dyDescent="0.2">
      <c r="C6" s="7" t="s">
        <v>304</v>
      </c>
      <c r="D6" s="84" t="str">
        <f>IF('Statistik stat'!D6="","",'Statistik stat'!D6)</f>
        <v/>
      </c>
      <c r="E6" s="8"/>
      <c r="F6" s="8"/>
      <c r="I6" s="7" t="s">
        <v>313</v>
      </c>
      <c r="J6" s="86">
        <f>_MessDatum</f>
        <v>0</v>
      </c>
    </row>
    <row r="7" spans="1:10" ht="12.75" customHeight="1" x14ac:dyDescent="0.2">
      <c r="C7" s="7" t="s">
        <v>305</v>
      </c>
      <c r="D7" s="84" t="str">
        <f>IF('Statistik stat'!D7="","",'Statistik stat'!D7)</f>
        <v/>
      </c>
      <c r="E7" s="8"/>
      <c r="F7" s="8"/>
      <c r="I7" s="7" t="s">
        <v>314</v>
      </c>
      <c r="J7" s="86">
        <f>_MessDatum1</f>
        <v>0</v>
      </c>
    </row>
    <row r="8" spans="1:10" ht="12.75" customHeight="1" x14ac:dyDescent="0.2">
      <c r="C8" s="7" t="s">
        <v>306</v>
      </c>
      <c r="D8" s="84" t="str">
        <f>IF('Statistik stat'!D8="","",'Statistik stat'!D8)</f>
        <v/>
      </c>
      <c r="E8" s="8"/>
      <c r="F8" s="8"/>
      <c r="I8" s="7" t="s">
        <v>315</v>
      </c>
      <c r="J8" s="40">
        <f>_Geraetenummer</f>
        <v>0</v>
      </c>
    </row>
    <row r="9" spans="1:10" ht="12.75" customHeight="1" x14ac:dyDescent="0.2">
      <c r="C9" s="7" t="s">
        <v>307</v>
      </c>
      <c r="D9" s="84" t="str">
        <f>IF('Statistik stat'!D9="","",'Statistik stat'!D9)</f>
        <v/>
      </c>
      <c r="E9" s="8"/>
      <c r="F9" s="8"/>
      <c r="I9" s="7" t="s">
        <v>346</v>
      </c>
      <c r="J9" s="87">
        <f>_PlattenDurchmesser</f>
        <v>0</v>
      </c>
    </row>
    <row r="10" spans="1:10" ht="12.75" customHeight="1" x14ac:dyDescent="0.2">
      <c r="C10" s="7" t="s">
        <v>308</v>
      </c>
      <c r="D10" s="84" t="str">
        <f>IF('Statistik stat'!D10="","",'Statistik stat'!D10)</f>
        <v/>
      </c>
      <c r="E10" s="8"/>
      <c r="F10" s="8"/>
      <c r="I10" s="7" t="s">
        <v>317</v>
      </c>
      <c r="J10" s="88">
        <f>_Hebelarm</f>
        <v>0</v>
      </c>
    </row>
    <row r="11" spans="1:10" ht="12.75" customHeight="1" x14ac:dyDescent="0.2">
      <c r="C11" s="7" t="s">
        <v>309</v>
      </c>
      <c r="D11" s="84" t="str">
        <f>IF('Statistik stat'!D11="","",'Statistik stat'!D11)</f>
        <v/>
      </c>
      <c r="E11" s="8"/>
      <c r="F11" s="8"/>
      <c r="I11" s="7" t="s">
        <v>344</v>
      </c>
      <c r="J11" s="40">
        <f>_Poisson</f>
        <v>0</v>
      </c>
    </row>
    <row r="12" spans="1:10" ht="11.25" customHeight="1" x14ac:dyDescent="0.2">
      <c r="C12" s="7" t="s">
        <v>310</v>
      </c>
      <c r="D12" s="194" t="s">
        <v>318</v>
      </c>
      <c r="E12" s="89"/>
      <c r="F12" s="89"/>
      <c r="G12" s="40"/>
      <c r="H12" s="40"/>
      <c r="I12" s="1" t="str">
        <f>IF(_Tilt_mm="","","max plate tilt:")</f>
        <v/>
      </c>
      <c r="J12" s="197" t="str">
        <f>IF(_Tilt_mm="","",_Tilt_mm)</f>
        <v/>
      </c>
    </row>
    <row r="13" spans="1:10" ht="11.25" customHeight="1" x14ac:dyDescent="0.2">
      <c r="C13" s="7"/>
      <c r="D13" s="194"/>
      <c r="E13" s="89"/>
      <c r="F13" s="89"/>
      <c r="G13" s="40"/>
      <c r="H13" s="40"/>
      <c r="I13" s="1" t="str">
        <f>IF(_cLat="","","Lat.:")</f>
        <v/>
      </c>
      <c r="J13" s="40"/>
    </row>
    <row r="14" spans="1:10" x14ac:dyDescent="0.2">
      <c r="B14" s="8"/>
      <c r="C14" s="8"/>
      <c r="D14" s="8"/>
      <c r="E14" s="8"/>
      <c r="F14" s="8"/>
      <c r="G14" s="8"/>
      <c r="H14" s="40"/>
      <c r="I14" s="1" t="str">
        <f>IF(_cLon="","","Lon.:")</f>
        <v/>
      </c>
      <c r="J14" s="40"/>
    </row>
    <row r="15" spans="1:10" x14ac:dyDescent="0.2">
      <c r="B15" s="90"/>
      <c r="C15" s="90"/>
      <c r="D15" s="90"/>
      <c r="E15" s="90"/>
      <c r="F15" s="8"/>
      <c r="G15" s="7" t="str">
        <f>IF(_cZone="","","UTM:")</f>
        <v/>
      </c>
      <c r="H15" s="7"/>
      <c r="I15" s="1"/>
      <c r="J15" s="40"/>
    </row>
    <row r="16" spans="1:10" ht="22.5" x14ac:dyDescent="0.2">
      <c r="A16" s="137"/>
      <c r="B16" s="138" t="s">
        <v>0</v>
      </c>
      <c r="C16" s="91" t="s">
        <v>324</v>
      </c>
      <c r="D16" s="91" t="s">
        <v>325</v>
      </c>
      <c r="E16" s="91" t="s">
        <v>347</v>
      </c>
      <c r="F16" s="8"/>
      <c r="G16" s="8"/>
      <c r="H16" s="8"/>
      <c r="I16" s="8"/>
      <c r="J16" s="8"/>
    </row>
    <row r="17" spans="1:10" x14ac:dyDescent="0.2">
      <c r="A17" s="137"/>
      <c r="B17" s="139" t="s">
        <v>348</v>
      </c>
      <c r="C17" s="140"/>
      <c r="D17" s="140"/>
      <c r="E17" s="136"/>
      <c r="F17" s="8"/>
      <c r="G17" s="8"/>
      <c r="H17" s="8"/>
      <c r="I17" s="8"/>
      <c r="J17" s="8"/>
    </row>
    <row r="18" spans="1:10" x14ac:dyDescent="0.2">
      <c r="A18" s="137"/>
      <c r="B18" s="92"/>
      <c r="C18" s="93">
        <v>0</v>
      </c>
      <c r="D18" s="94">
        <v>0.01</v>
      </c>
      <c r="E18" s="92"/>
      <c r="F18" s="8"/>
      <c r="G18" s="8"/>
      <c r="H18" s="8"/>
      <c r="I18" s="8"/>
      <c r="J18" s="8"/>
    </row>
    <row r="19" spans="1:10" x14ac:dyDescent="0.2">
      <c r="A19" s="3"/>
      <c r="B19" s="135"/>
      <c r="C19" s="129"/>
      <c r="D19" s="129"/>
      <c r="E19" s="129"/>
      <c r="F19" s="8"/>
      <c r="G19" s="8"/>
      <c r="H19" s="8"/>
      <c r="I19" s="8"/>
      <c r="J19" s="8"/>
    </row>
    <row r="20" spans="1:10" x14ac:dyDescent="0.2">
      <c r="A20" s="3"/>
      <c r="B20" s="65"/>
      <c r="C20" s="8"/>
      <c r="D20" s="8"/>
      <c r="E20" s="8"/>
      <c r="F20" s="8"/>
      <c r="G20" s="8"/>
      <c r="H20" s="8"/>
      <c r="I20" s="8"/>
      <c r="J20" s="8"/>
    </row>
    <row r="21" spans="1:10" x14ac:dyDescent="0.2">
      <c r="A21" s="3"/>
      <c r="B21" s="65"/>
      <c r="C21" s="8"/>
      <c r="D21" s="8"/>
      <c r="E21" s="8"/>
      <c r="F21" s="8"/>
      <c r="G21" s="8"/>
      <c r="H21" s="8"/>
      <c r="I21" s="8"/>
      <c r="J21" s="8"/>
    </row>
    <row r="22" spans="1:10" x14ac:dyDescent="0.2">
      <c r="A22" s="3"/>
      <c r="B22" s="65"/>
      <c r="C22" s="8"/>
      <c r="D22" s="8"/>
      <c r="E22" s="8"/>
      <c r="F22" s="8"/>
      <c r="G22" s="8"/>
      <c r="H22" s="8"/>
      <c r="I22" s="8"/>
      <c r="J22" s="8"/>
    </row>
    <row r="23" spans="1:10" x14ac:dyDescent="0.2">
      <c r="A23" s="3"/>
      <c r="B23" s="3"/>
      <c r="G23" s="8"/>
      <c r="H23" s="8"/>
      <c r="I23" s="8"/>
      <c r="J23" s="8"/>
    </row>
    <row r="24" spans="1:10" x14ac:dyDescent="0.2">
      <c r="A24" s="3"/>
      <c r="B24" s="3"/>
      <c r="G24" s="8"/>
      <c r="H24" s="8"/>
      <c r="I24" s="8"/>
      <c r="J24" s="8"/>
    </row>
    <row r="25" spans="1:10" x14ac:dyDescent="0.2">
      <c r="A25" s="3"/>
      <c r="B25" s="3"/>
      <c r="G25" s="8"/>
      <c r="H25" s="8"/>
      <c r="I25" s="8"/>
    </row>
    <row r="26" spans="1:10" x14ac:dyDescent="0.2">
      <c r="A26" s="3"/>
      <c r="B26" s="3"/>
      <c r="G26" s="8"/>
      <c r="H26" s="8"/>
      <c r="I26" s="8"/>
    </row>
    <row r="27" spans="1:10" x14ac:dyDescent="0.2">
      <c r="A27" s="3"/>
      <c r="B27" s="3"/>
      <c r="G27" s="8"/>
      <c r="H27" s="8"/>
      <c r="I27" s="8"/>
    </row>
    <row r="28" spans="1:10" x14ac:dyDescent="0.2">
      <c r="A28" s="3"/>
      <c r="B28" s="3"/>
      <c r="G28" s="8"/>
      <c r="H28" s="8"/>
      <c r="I28" s="8"/>
    </row>
    <row r="29" spans="1:10" x14ac:dyDescent="0.2">
      <c r="A29" s="3"/>
      <c r="B29" s="3"/>
      <c r="G29" s="8"/>
      <c r="H29" s="8"/>
      <c r="I29" s="8"/>
    </row>
    <row r="30" spans="1:10" x14ac:dyDescent="0.2">
      <c r="A30" s="3"/>
      <c r="B30" s="3"/>
      <c r="G30" s="8"/>
      <c r="H30" s="8"/>
      <c r="I30" s="8"/>
    </row>
    <row r="31" spans="1:10" x14ac:dyDescent="0.2">
      <c r="A31" s="3"/>
      <c r="B31" s="3"/>
      <c r="G31" s="8"/>
      <c r="H31" s="8"/>
      <c r="I31" s="8"/>
    </row>
    <row r="32" spans="1:10" x14ac:dyDescent="0.2">
      <c r="A32" s="3"/>
      <c r="B32" s="3"/>
      <c r="G32" s="8"/>
      <c r="H32" s="8"/>
      <c r="I32" s="8"/>
    </row>
    <row r="33" spans="1:9" x14ac:dyDescent="0.2">
      <c r="A33" s="3"/>
      <c r="B33" s="3"/>
      <c r="G33" s="8"/>
      <c r="H33" s="8"/>
      <c r="I33" s="8"/>
    </row>
    <row r="34" spans="1:9" x14ac:dyDescent="0.2">
      <c r="A34" s="3"/>
      <c r="B34" s="3"/>
      <c r="G34" s="8"/>
      <c r="H34" s="8"/>
      <c r="I34" s="8"/>
    </row>
    <row r="35" spans="1:9" x14ac:dyDescent="0.2">
      <c r="A35" s="3"/>
      <c r="B35" s="3"/>
      <c r="G35" s="8"/>
      <c r="H35" s="8"/>
      <c r="I35" s="8"/>
    </row>
    <row r="36" spans="1:9" x14ac:dyDescent="0.2">
      <c r="A36" s="3"/>
      <c r="B36" s="3"/>
      <c r="G36" s="8"/>
      <c r="H36" s="8"/>
      <c r="I36" s="8"/>
    </row>
    <row r="37" spans="1:9" ht="18.75" x14ac:dyDescent="0.35">
      <c r="A37" s="3"/>
      <c r="B37" s="3"/>
      <c r="G37" s="191" t="s">
        <v>431</v>
      </c>
      <c r="H37" s="193" t="str">
        <f>IF(T118&lt;&gt;0,T118,"")</f>
        <v/>
      </c>
      <c r="I37" s="192" t="s">
        <v>343</v>
      </c>
    </row>
    <row r="38" spans="1:9" ht="18.75" x14ac:dyDescent="0.35">
      <c r="A38" s="3"/>
      <c r="B38" s="3"/>
      <c r="G38" s="191" t="s">
        <v>342</v>
      </c>
      <c r="H38" s="193" t="str">
        <f>IF(T120&lt;&gt;0,T120,"")</f>
        <v/>
      </c>
      <c r="I38" s="192" t="s">
        <v>343</v>
      </c>
    </row>
    <row r="39" spans="1:9" ht="18.75" x14ac:dyDescent="0.35">
      <c r="A39" s="3"/>
      <c r="B39" s="3"/>
      <c r="G39" s="191" t="s">
        <v>430</v>
      </c>
      <c r="H39" s="193" t="str">
        <f>IF(T118&lt;&gt;0,T120/T118,"")</f>
        <v/>
      </c>
      <c r="I39" s="192"/>
    </row>
    <row r="40" spans="1:9" x14ac:dyDescent="0.2">
      <c r="A40" s="3"/>
      <c r="B40" s="3"/>
      <c r="G40" s="131"/>
      <c r="H40" s="132"/>
      <c r="I40" s="132"/>
    </row>
    <row r="41" spans="1:9" x14ac:dyDescent="0.2">
      <c r="A41" s="3"/>
      <c r="B41" s="3"/>
      <c r="G41" s="187" t="str">
        <f>IF(H41&lt;&gt;"","Bettungsmodul:","")</f>
        <v/>
      </c>
      <c r="H41" s="188"/>
      <c r="I41" s="189" t="str">
        <f>IF(H41&lt;&gt;"","MN/m³","")</f>
        <v/>
      </c>
    </row>
    <row r="42" spans="1:9" x14ac:dyDescent="0.2">
      <c r="A42" s="3"/>
      <c r="B42" s="3"/>
      <c r="G42" s="131"/>
      <c r="H42" s="132"/>
      <c r="I42" s="132"/>
    </row>
    <row r="43" spans="1:9" x14ac:dyDescent="0.2">
      <c r="A43" s="3"/>
      <c r="B43" s="3"/>
      <c r="G43" s="131"/>
      <c r="H43" s="132"/>
      <c r="I43" s="132"/>
    </row>
    <row r="44" spans="1:9" x14ac:dyDescent="0.2">
      <c r="A44" s="3"/>
      <c r="B44" s="3"/>
      <c r="G44" s="131"/>
      <c r="H44" s="132"/>
      <c r="I44" s="132"/>
    </row>
    <row r="45" spans="1:9" x14ac:dyDescent="0.2">
      <c r="A45" s="3"/>
      <c r="B45" s="3"/>
      <c r="G45" s="131"/>
      <c r="H45" s="132"/>
      <c r="I45" s="132"/>
    </row>
    <row r="46" spans="1:9" x14ac:dyDescent="0.2">
      <c r="A46" s="3"/>
      <c r="B46" s="3"/>
      <c r="G46" s="131"/>
      <c r="H46" s="132"/>
      <c r="I46" s="132"/>
    </row>
    <row r="47" spans="1:9" x14ac:dyDescent="0.2">
      <c r="A47" s="3"/>
      <c r="B47" s="3"/>
      <c r="G47" s="131"/>
      <c r="H47" s="132"/>
      <c r="I47" s="132"/>
    </row>
    <row r="48" spans="1:9" x14ac:dyDescent="0.2">
      <c r="A48" s="3"/>
      <c r="B48" s="3"/>
      <c r="G48" s="131"/>
      <c r="H48" s="132"/>
      <c r="I48" s="132"/>
    </row>
    <row r="49" spans="1:10" x14ac:dyDescent="0.2">
      <c r="A49" s="3"/>
      <c r="B49" s="3"/>
      <c r="G49" s="131"/>
      <c r="H49" s="132"/>
      <c r="I49" s="132"/>
    </row>
    <row r="50" spans="1:10" x14ac:dyDescent="0.2">
      <c r="A50" s="3"/>
      <c r="B50" s="3"/>
      <c r="G50" s="131"/>
      <c r="H50" s="132"/>
      <c r="I50" s="132"/>
    </row>
    <row r="51" spans="1:10" x14ac:dyDescent="0.2">
      <c r="A51" s="3"/>
      <c r="B51" s="3"/>
      <c r="G51" s="131"/>
      <c r="H51" s="132"/>
      <c r="I51" s="132"/>
    </row>
    <row r="52" spans="1:10" x14ac:dyDescent="0.2">
      <c r="A52" s="3"/>
      <c r="B52" s="3"/>
      <c r="G52" s="131"/>
      <c r="H52" s="132"/>
      <c r="I52" s="132"/>
    </row>
    <row r="53" spans="1:10" x14ac:dyDescent="0.2">
      <c r="A53" s="3"/>
      <c r="B53" s="3"/>
      <c r="G53" s="131"/>
      <c r="H53" s="132"/>
      <c r="I53" s="132"/>
    </row>
    <row r="54" spans="1:10" x14ac:dyDescent="0.2">
      <c r="A54" s="3"/>
      <c r="B54" s="3"/>
      <c r="G54" s="131"/>
      <c r="H54" s="132"/>
      <c r="I54" s="132"/>
    </row>
    <row r="55" spans="1:10" x14ac:dyDescent="0.2">
      <c r="A55" s="3"/>
      <c r="B55" s="3"/>
      <c r="G55" s="131"/>
      <c r="H55" s="132"/>
      <c r="I55" s="132"/>
    </row>
    <row r="56" spans="1:10" x14ac:dyDescent="0.2">
      <c r="A56" s="3"/>
      <c r="B56" s="3"/>
      <c r="G56" s="131"/>
      <c r="H56" s="132"/>
      <c r="I56" s="132"/>
    </row>
    <row r="57" spans="1:10" x14ac:dyDescent="0.2">
      <c r="A57" s="3"/>
      <c r="B57" s="3"/>
      <c r="G57" s="131"/>
      <c r="H57" s="132"/>
      <c r="I57" s="132"/>
    </row>
    <row r="58" spans="1:10" x14ac:dyDescent="0.2">
      <c r="A58" s="3"/>
      <c r="B58" s="3"/>
      <c r="G58" s="131"/>
      <c r="H58" s="132"/>
      <c r="I58" s="132"/>
    </row>
    <row r="59" spans="1:10" x14ac:dyDescent="0.2">
      <c r="A59" s="3"/>
      <c r="B59" s="3"/>
      <c r="G59" s="131"/>
      <c r="H59" s="132"/>
      <c r="I59" s="132"/>
    </row>
    <row r="60" spans="1:10" ht="12.75" x14ac:dyDescent="0.2">
      <c r="A60" s="3"/>
      <c r="B60" s="3"/>
      <c r="G60" s="131"/>
      <c r="H60" s="132"/>
      <c r="I60" s="132"/>
      <c r="J60" s="82"/>
    </row>
    <row r="61" spans="1:10" s="82" customFormat="1" ht="12.75" x14ac:dyDescent="0.2">
      <c r="A61" s="133"/>
      <c r="B61" s="134"/>
      <c r="G61" s="131"/>
      <c r="H61" s="132"/>
      <c r="I61" s="132"/>
      <c r="J61" s="2"/>
    </row>
    <row r="62" spans="1:10" x14ac:dyDescent="0.2">
      <c r="A62" s="3"/>
      <c r="B62" s="4"/>
      <c r="G62" s="131"/>
      <c r="H62" s="132"/>
      <c r="I62" s="132"/>
    </row>
    <row r="63" spans="1:10" x14ac:dyDescent="0.2">
      <c r="A63" s="3"/>
      <c r="B63" s="3"/>
    </row>
    <row r="64" spans="1:10" x14ac:dyDescent="0.2">
      <c r="A64" s="3"/>
      <c r="B64" s="3"/>
    </row>
    <row r="65" spans="1:9" ht="12.75" x14ac:dyDescent="0.2">
      <c r="A65" s="3"/>
      <c r="B65" s="3"/>
      <c r="G65" s="82"/>
      <c r="H65" s="82"/>
      <c r="I65" s="82"/>
    </row>
    <row r="66" spans="1:9" x14ac:dyDescent="0.2">
      <c r="A66" s="3"/>
      <c r="B66" s="3"/>
    </row>
    <row r="67" spans="1:9" x14ac:dyDescent="0.2">
      <c r="A67" s="3"/>
      <c r="B67" s="3"/>
    </row>
    <row r="68" spans="1:9" x14ac:dyDescent="0.2">
      <c r="A68" s="3"/>
      <c r="B68" s="3"/>
    </row>
    <row r="69" spans="1:9" x14ac:dyDescent="0.2">
      <c r="A69" s="3"/>
      <c r="B69" s="3"/>
    </row>
    <row r="70" spans="1:9" x14ac:dyDescent="0.2">
      <c r="A70" s="3"/>
      <c r="B70" s="3"/>
      <c r="G70" s="3"/>
      <c r="H70" s="3"/>
      <c r="I70" s="3"/>
    </row>
    <row r="71" spans="1:9" x14ac:dyDescent="0.2">
      <c r="A71" s="3"/>
      <c r="B71" s="3"/>
      <c r="G71" s="3"/>
      <c r="H71" s="3"/>
      <c r="I71" s="3"/>
    </row>
    <row r="72" spans="1:9" x14ac:dyDescent="0.2">
      <c r="A72" s="3"/>
      <c r="B72" s="3"/>
      <c r="G72" s="3"/>
      <c r="H72" s="3"/>
      <c r="I72" s="3"/>
    </row>
    <row r="73" spans="1:9" x14ac:dyDescent="0.2">
      <c r="A73" s="3"/>
      <c r="B73" s="3"/>
      <c r="G73" s="3"/>
      <c r="H73" s="3"/>
      <c r="I73" s="3"/>
    </row>
    <row r="74" spans="1:9" x14ac:dyDescent="0.2">
      <c r="A74" s="3"/>
      <c r="B74" s="3"/>
      <c r="G74" s="3"/>
      <c r="H74" s="3"/>
      <c r="I74" s="3"/>
    </row>
    <row r="75" spans="1:9" x14ac:dyDescent="0.2">
      <c r="A75" s="3"/>
      <c r="B75" s="3"/>
      <c r="G75" s="3"/>
      <c r="H75" s="3"/>
      <c r="I75" s="3"/>
    </row>
    <row r="76" spans="1:9" x14ac:dyDescent="0.2">
      <c r="A76" s="3"/>
      <c r="B76" s="3"/>
      <c r="G76" s="3"/>
      <c r="H76" s="3"/>
      <c r="I76" s="3"/>
    </row>
    <row r="77" spans="1:9" x14ac:dyDescent="0.2">
      <c r="A77" s="3"/>
      <c r="B77" s="3"/>
      <c r="G77" s="3"/>
      <c r="H77" s="3"/>
      <c r="I77" s="3"/>
    </row>
    <row r="78" spans="1:9" x14ac:dyDescent="0.2">
      <c r="A78" s="3"/>
      <c r="B78" s="3"/>
      <c r="G78" s="3"/>
      <c r="H78" s="3"/>
      <c r="I78" s="3"/>
    </row>
    <row r="79" spans="1:9" x14ac:dyDescent="0.2">
      <c r="A79" s="3"/>
      <c r="B79" s="3"/>
      <c r="G79" s="3"/>
      <c r="H79" s="3"/>
      <c r="I79" s="3"/>
    </row>
    <row r="80" spans="1:9" x14ac:dyDescent="0.2">
      <c r="A80" s="3"/>
      <c r="B80" s="3"/>
      <c r="G80" s="3"/>
      <c r="H80" s="3"/>
      <c r="I80" s="3"/>
    </row>
    <row r="81" spans="1:14" x14ac:dyDescent="0.2">
      <c r="A81" s="3"/>
      <c r="B81" s="3"/>
      <c r="G81" s="3"/>
      <c r="H81" s="3"/>
      <c r="I81" s="3"/>
    </row>
    <row r="82" spans="1:14" x14ac:dyDescent="0.2">
      <c r="A82" s="3"/>
      <c r="B82" s="3"/>
      <c r="G82" s="3"/>
      <c r="H82" s="3"/>
      <c r="I82" s="3"/>
    </row>
    <row r="83" spans="1:14" x14ac:dyDescent="0.2">
      <c r="A83" s="3"/>
      <c r="B83" s="3"/>
      <c r="G83" s="3"/>
      <c r="H83" s="3"/>
      <c r="I83" s="3"/>
    </row>
    <row r="84" spans="1:14" x14ac:dyDescent="0.2">
      <c r="A84" s="3"/>
      <c r="B84" s="3"/>
      <c r="G84" s="3"/>
      <c r="H84" s="3"/>
      <c r="I84" s="3"/>
    </row>
    <row r="85" spans="1:14" x14ac:dyDescent="0.2">
      <c r="A85" s="3"/>
      <c r="B85" s="3"/>
      <c r="G85" s="3"/>
      <c r="H85" s="3"/>
      <c r="I85" s="3"/>
      <c r="J85" s="3"/>
    </row>
    <row r="86" spans="1:14" x14ac:dyDescent="0.2">
      <c r="A86" s="3"/>
      <c r="B86" s="3"/>
      <c r="G86" s="3"/>
      <c r="H86" s="3"/>
      <c r="I86" s="3"/>
      <c r="J86" s="3"/>
    </row>
    <row r="87" spans="1:14" x14ac:dyDescent="0.2">
      <c r="A87" s="3"/>
      <c r="B87" s="3"/>
      <c r="G87" s="3"/>
      <c r="H87" s="3"/>
      <c r="I87" s="3"/>
      <c r="J87" s="3"/>
    </row>
    <row r="88" spans="1:14" x14ac:dyDescent="0.2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</row>
    <row r="89" spans="1:14" x14ac:dyDescent="0.2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</row>
    <row r="90" spans="1:14" x14ac:dyDescent="0.2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</row>
    <row r="91" spans="1:14" x14ac:dyDescent="0.2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 t="s">
        <v>92</v>
      </c>
    </row>
    <row r="92" spans="1:14" x14ac:dyDescent="0.2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</row>
    <row r="93" spans="1:14" x14ac:dyDescent="0.2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</row>
    <row r="94" spans="1:14" x14ac:dyDescent="0.2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</row>
    <row r="95" spans="1:14" x14ac:dyDescent="0.2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</row>
    <row r="96" spans="1:14" x14ac:dyDescent="0.2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 t="s">
        <v>93</v>
      </c>
    </row>
    <row r="97" spans="1:14" x14ac:dyDescent="0.2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</row>
    <row r="98" spans="1:14" x14ac:dyDescent="0.2">
      <c r="A98" s="3"/>
      <c r="B98" s="3"/>
      <c r="C98" s="3"/>
      <c r="D98" s="3"/>
      <c r="E98" s="3"/>
      <c r="F98" s="3"/>
      <c r="J98" s="3"/>
      <c r="K98" s="3"/>
      <c r="L98" s="3"/>
      <c r="M98" s="3"/>
      <c r="N98" s="3"/>
    </row>
    <row r="99" spans="1:14" x14ac:dyDescent="0.2">
      <c r="A99" s="3"/>
      <c r="B99" s="3"/>
      <c r="C99" s="3"/>
      <c r="D99" s="3"/>
      <c r="E99" s="3"/>
      <c r="F99" s="3"/>
      <c r="J99" s="3"/>
      <c r="K99" s="3"/>
      <c r="L99" s="3"/>
      <c r="M99" s="3"/>
      <c r="N99" s="3"/>
    </row>
    <row r="100" spans="1:14" x14ac:dyDescent="0.2">
      <c r="A100" s="3"/>
      <c r="B100" s="3"/>
      <c r="C100" s="3"/>
      <c r="D100" s="3"/>
      <c r="E100" s="3"/>
      <c r="F100" s="3"/>
      <c r="J100" s="3"/>
      <c r="K100" s="3"/>
      <c r="L100" s="3"/>
      <c r="M100" s="3"/>
      <c r="N100" s="3"/>
    </row>
    <row r="101" spans="1:14" x14ac:dyDescent="0.2">
      <c r="A101" s="3"/>
      <c r="B101" s="3"/>
      <c r="C101" s="3"/>
      <c r="D101" s="3"/>
      <c r="E101" s="3"/>
      <c r="F101" s="3"/>
      <c r="J101" s="3"/>
      <c r="K101" s="3"/>
      <c r="L101" s="3"/>
      <c r="M101" s="3"/>
      <c r="N101" s="3" t="s">
        <v>94</v>
      </c>
    </row>
    <row r="102" spans="1:14" x14ac:dyDescent="0.2">
      <c r="A102" s="3"/>
      <c r="B102" s="3"/>
      <c r="C102" s="3"/>
      <c r="D102" s="3"/>
      <c r="E102" s="3"/>
      <c r="F102" s="3"/>
      <c r="J102" s="3"/>
      <c r="K102" s="3"/>
      <c r="L102" s="3"/>
      <c r="M102" s="3"/>
      <c r="N102" s="3"/>
    </row>
    <row r="103" spans="1:14" x14ac:dyDescent="0.2">
      <c r="A103" s="3"/>
      <c r="B103" s="3"/>
      <c r="C103" s="3"/>
      <c r="D103" s="3"/>
      <c r="E103" s="3"/>
      <c r="F103" s="3"/>
      <c r="J103" s="3"/>
      <c r="K103" s="3"/>
      <c r="L103" s="3"/>
      <c r="M103" s="3"/>
      <c r="N103" s="3"/>
    </row>
    <row r="104" spans="1:14" x14ac:dyDescent="0.2">
      <c r="A104" s="3"/>
      <c r="B104" s="3"/>
      <c r="C104" s="3"/>
      <c r="D104" s="3"/>
      <c r="E104" s="3"/>
      <c r="F104" s="3"/>
      <c r="J104" s="3"/>
      <c r="K104" s="3"/>
      <c r="L104" s="3"/>
      <c r="M104" s="3"/>
      <c r="N104" s="3"/>
    </row>
    <row r="105" spans="1:14" x14ac:dyDescent="0.2">
      <c r="A105" s="3"/>
      <c r="B105" s="3"/>
      <c r="C105" s="3"/>
      <c r="D105" s="3"/>
      <c r="E105" s="3"/>
      <c r="F105" s="3"/>
      <c r="J105" s="3"/>
      <c r="K105" s="3"/>
      <c r="L105" s="3"/>
      <c r="M105" s="3"/>
      <c r="N105" s="3"/>
    </row>
    <row r="106" spans="1:14" x14ac:dyDescent="0.2">
      <c r="A106" s="3"/>
      <c r="B106" s="3"/>
      <c r="C106" s="3"/>
      <c r="D106" s="3"/>
      <c r="E106" s="3"/>
      <c r="F106" s="3"/>
      <c r="J106" s="3"/>
      <c r="K106" s="3"/>
      <c r="L106" s="3"/>
      <c r="M106" s="3"/>
      <c r="N106" s="3" t="s">
        <v>95</v>
      </c>
    </row>
    <row r="107" spans="1:14" x14ac:dyDescent="0.2">
      <c r="A107" s="3"/>
      <c r="B107" s="3"/>
      <c r="C107" s="3"/>
      <c r="D107" s="3"/>
      <c r="E107" s="3"/>
      <c r="F107" s="3"/>
      <c r="J107" s="3"/>
      <c r="K107" s="3"/>
      <c r="L107" s="3"/>
      <c r="M107" s="3"/>
      <c r="N107" s="3"/>
    </row>
    <row r="108" spans="1:14" x14ac:dyDescent="0.2">
      <c r="A108" s="3"/>
      <c r="B108" s="3"/>
      <c r="C108" s="3"/>
      <c r="D108" s="3"/>
      <c r="E108" s="3"/>
      <c r="F108" s="3"/>
      <c r="J108" s="3"/>
      <c r="K108" s="3"/>
      <c r="L108" s="3"/>
      <c r="M108" s="3"/>
      <c r="N108" s="3"/>
    </row>
    <row r="109" spans="1:14" x14ac:dyDescent="0.2">
      <c r="A109" s="3"/>
      <c r="B109" s="3"/>
      <c r="C109" s="3"/>
      <c r="D109" s="3"/>
      <c r="E109" s="3"/>
      <c r="F109" s="3"/>
      <c r="J109" s="3"/>
      <c r="K109" s="3"/>
      <c r="L109" s="3"/>
      <c r="M109" s="3"/>
      <c r="N109" s="3"/>
    </row>
    <row r="110" spans="1:14" x14ac:dyDescent="0.2">
      <c r="A110" s="3"/>
      <c r="B110" s="3"/>
      <c r="C110" s="3"/>
      <c r="D110" s="3"/>
      <c r="E110" s="3"/>
      <c r="F110" s="3"/>
      <c r="J110" s="3"/>
      <c r="K110" s="3"/>
      <c r="L110" s="3"/>
      <c r="M110" s="3"/>
      <c r="N110" s="3"/>
    </row>
    <row r="111" spans="1:14" x14ac:dyDescent="0.2">
      <c r="A111" s="3"/>
      <c r="B111" s="3"/>
      <c r="C111" s="3"/>
      <c r="D111" s="3"/>
      <c r="E111" s="3"/>
      <c r="F111" s="3"/>
      <c r="J111" s="3"/>
      <c r="K111" s="3"/>
      <c r="L111" s="3"/>
      <c r="M111" s="3"/>
      <c r="N111" s="3" t="s">
        <v>96</v>
      </c>
    </row>
    <row r="112" spans="1:14" x14ac:dyDescent="0.2">
      <c r="A112" s="3"/>
      <c r="B112" s="3"/>
      <c r="C112" s="3"/>
      <c r="D112" s="3"/>
      <c r="E112" s="3"/>
      <c r="F112" s="3"/>
      <c r="J112" s="3"/>
      <c r="K112" s="3"/>
      <c r="L112" s="3"/>
      <c r="M112" s="3"/>
      <c r="N112" s="3"/>
    </row>
    <row r="113" spans="1:25" x14ac:dyDescent="0.2">
      <c r="A113" s="3"/>
      <c r="B113" s="3"/>
      <c r="C113" s="3"/>
      <c r="D113" s="3"/>
      <c r="E113" s="3"/>
      <c r="F113" s="3"/>
      <c r="K113" s="3"/>
      <c r="L113" s="3"/>
      <c r="M113" s="3"/>
      <c r="N113" s="3"/>
    </row>
    <row r="114" spans="1:25" x14ac:dyDescent="0.2">
      <c r="A114" s="3"/>
      <c r="B114" s="3"/>
      <c r="C114" s="3"/>
      <c r="D114" s="3"/>
      <c r="E114" s="3"/>
      <c r="F114" s="3"/>
      <c r="K114" s="3"/>
      <c r="L114" s="3"/>
      <c r="M114" s="3"/>
      <c r="N114" s="3"/>
    </row>
    <row r="115" spans="1:25" x14ac:dyDescent="0.2">
      <c r="A115" s="3"/>
      <c r="B115" s="3"/>
      <c r="C115" s="3"/>
      <c r="D115" s="3"/>
      <c r="E115" s="3"/>
      <c r="F115" s="3"/>
      <c r="K115" s="3"/>
      <c r="L115" s="3"/>
      <c r="M115" s="3"/>
      <c r="N115" s="3"/>
    </row>
    <row r="116" spans="1:25" x14ac:dyDescent="0.2">
      <c r="O116" s="2" t="s">
        <v>7</v>
      </c>
      <c r="Q116" s="3"/>
    </row>
    <row r="117" spans="1:25" x14ac:dyDescent="0.2">
      <c r="O117" s="1" t="s">
        <v>8</v>
      </c>
      <c r="P117" s="1" t="s">
        <v>9</v>
      </c>
      <c r="Q117" s="1" t="s">
        <v>10</v>
      </c>
      <c r="R117" s="1" t="s">
        <v>11</v>
      </c>
      <c r="S117" s="70" t="s">
        <v>12</v>
      </c>
      <c r="T117" s="1" t="s">
        <v>13</v>
      </c>
      <c r="U117" s="1" t="s">
        <v>75</v>
      </c>
      <c r="V117" s="1" t="s">
        <v>76</v>
      </c>
      <c r="W117" s="1" t="s">
        <v>77</v>
      </c>
      <c r="X117" s="1"/>
      <c r="Y117" s="1"/>
    </row>
    <row r="118" spans="1:25" x14ac:dyDescent="0.2">
      <c r="Q118" s="3"/>
    </row>
    <row r="119" spans="1:25" x14ac:dyDescent="0.2">
      <c r="Q119" s="3"/>
    </row>
    <row r="125" spans="1:25" x14ac:dyDescent="0.2">
      <c r="O125" s="2" t="s">
        <v>385</v>
      </c>
    </row>
    <row r="126" spans="1:25" x14ac:dyDescent="0.2">
      <c r="O126" s="2" t="s">
        <v>384</v>
      </c>
    </row>
    <row r="127" spans="1:25" x14ac:dyDescent="0.2">
      <c r="O127" s="2" t="s">
        <v>14</v>
      </c>
      <c r="P127" s="1"/>
    </row>
    <row r="128" spans="1:25" x14ac:dyDescent="0.2">
      <c r="O128" s="2" t="s">
        <v>15</v>
      </c>
      <c r="P128" s="51"/>
      <c r="R128" s="52"/>
      <c r="S128" s="53"/>
      <c r="T128" s="54"/>
    </row>
    <row r="129" spans="15:16" x14ac:dyDescent="0.2">
      <c r="O129" s="2" t="s">
        <v>3</v>
      </c>
      <c r="P129" s="55"/>
    </row>
    <row r="130" spans="15:16" x14ac:dyDescent="0.2">
      <c r="O130" s="2" t="s">
        <v>16</v>
      </c>
      <c r="P130" s="55"/>
    </row>
    <row r="131" spans="15:16" x14ac:dyDescent="0.2">
      <c r="O131" s="2" t="s">
        <v>1</v>
      </c>
      <c r="P131" s="1"/>
    </row>
    <row r="132" spans="15:16" x14ac:dyDescent="0.2">
      <c r="O132" s="2" t="s">
        <v>17</v>
      </c>
      <c r="P132" s="1"/>
    </row>
    <row r="133" spans="15:16" x14ac:dyDescent="0.2">
      <c r="O133" s="2" t="s">
        <v>2</v>
      </c>
      <c r="P133" s="41"/>
    </row>
    <row r="134" spans="15:16" x14ac:dyDescent="0.2">
      <c r="O134" s="2" t="s">
        <v>74</v>
      </c>
      <c r="P134" s="41"/>
    </row>
    <row r="135" spans="15:16" x14ac:dyDescent="0.2">
      <c r="O135" s="2" t="s">
        <v>344</v>
      </c>
      <c r="P135" s="41">
        <v>0</v>
      </c>
    </row>
    <row r="136" spans="15:16" x14ac:dyDescent="0.2">
      <c r="O136" s="2" t="s">
        <v>397</v>
      </c>
      <c r="P136" s="41"/>
    </row>
    <row r="137" spans="15:16" x14ac:dyDescent="0.2">
      <c r="O137" s="1" t="s">
        <v>166</v>
      </c>
    </row>
    <row r="138" spans="15:16" ht="10.15" customHeight="1" x14ac:dyDescent="0.2">
      <c r="O138" s="1" t="s">
        <v>19</v>
      </c>
      <c r="P138" s="1" t="s">
        <v>20</v>
      </c>
    </row>
    <row r="139" spans="15:16" x14ac:dyDescent="0.2">
      <c r="O139" s="2">
        <v>45</v>
      </c>
      <c r="P139" s="2">
        <v>2.2000000000000002</v>
      </c>
    </row>
    <row r="140" spans="15:16" x14ac:dyDescent="0.2">
      <c r="O140" s="2">
        <v>80</v>
      </c>
      <c r="P140" s="2">
        <v>2.2999999999999998</v>
      </c>
    </row>
    <row r="141" spans="15:16" x14ac:dyDescent="0.2">
      <c r="O141" s="2">
        <v>100</v>
      </c>
      <c r="P141" s="2">
        <v>2.5</v>
      </c>
    </row>
    <row r="142" spans="15:16" x14ac:dyDescent="0.2">
      <c r="O142" s="2">
        <v>120</v>
      </c>
      <c r="P142" s="2">
        <v>2.6</v>
      </c>
    </row>
    <row r="143" spans="15:16" x14ac:dyDescent="0.2">
      <c r="O143" s="2">
        <v>150</v>
      </c>
    </row>
    <row r="144" spans="15:16" x14ac:dyDescent="0.2">
      <c r="O144" s="2">
        <v>180</v>
      </c>
    </row>
    <row r="146" spans="15:25" x14ac:dyDescent="0.2">
      <c r="O146" s="2" t="s">
        <v>170</v>
      </c>
    </row>
    <row r="147" spans="15:25" x14ac:dyDescent="0.2">
      <c r="O147" s="2" t="s">
        <v>21</v>
      </c>
      <c r="Q147" s="2" t="s">
        <v>254</v>
      </c>
      <c r="S147" s="2" t="s">
        <v>255</v>
      </c>
      <c r="U147" s="2" t="s">
        <v>256</v>
      </c>
      <c r="W147" s="2" t="s">
        <v>286</v>
      </c>
      <c r="Y147" s="2" t="s">
        <v>285</v>
      </c>
    </row>
    <row r="148" spans="15:25" x14ac:dyDescent="0.2">
      <c r="O148" s="2">
        <v>0</v>
      </c>
      <c r="P148" s="2">
        <f>O148</f>
        <v>0</v>
      </c>
      <c r="Q148" s="2">
        <f>IF(0=$S$118,P148,$O$118+$P$118*P148+$Q$118*P148*P148)</f>
        <v>0</v>
      </c>
      <c r="R148" s="2">
        <f>IF(OR($S$118=0,O148&lt;=$S$119),O148,$S$119)</f>
        <v>0</v>
      </c>
      <c r="S148" s="2">
        <f>IF(0=$S$118,R148*1.1,$O$119+$P$119*R148+$Q$119*R148*R148)</f>
        <v>0</v>
      </c>
      <c r="T148" s="2">
        <f>IF(OR($S$118=0,O148&lt;=$S$120),O148,$S$120)</f>
        <v>0</v>
      </c>
      <c r="U148" s="2">
        <f>IF(0=$S$118,T148*1.2,$O$120+$P$120*T148+$Q$120*T148*T148)</f>
        <v>0</v>
      </c>
      <c r="V148" s="2">
        <f>IF(OR($S$118=0,O148&lt;=$S$135),O148,$S$121)</f>
        <v>0</v>
      </c>
      <c r="W148" s="2">
        <f>IF(0=$S$118,V148*1.3,$O$121+$P$121*V148+$Q$121*V148*V148)</f>
        <v>0</v>
      </c>
      <c r="X148" s="2">
        <f>IF(OR($S$118=0,O148&lt;=$S$122),O148,$S$122)</f>
        <v>0</v>
      </c>
      <c r="Y148" s="2">
        <f>IF(0=$S$118,X148*1.4,$O$122+$P$122*X148+$Q$122*X148*X148)</f>
        <v>0</v>
      </c>
    </row>
    <row r="149" spans="15:25" x14ac:dyDescent="0.2">
      <c r="O149" s="2">
        <v>0.02</v>
      </c>
      <c r="P149" s="2">
        <f>O149</f>
        <v>0.02</v>
      </c>
      <c r="Q149" s="2">
        <f>IF(0=$S$118,P149,$O$118+$P$118*P149+$Q$118*P149*P149)</f>
        <v>0.02</v>
      </c>
      <c r="R149" s="2">
        <f>IF(OR($S$118=0,O149&lt;=$S$119),O149,$S$119)</f>
        <v>0.02</v>
      </c>
      <c r="S149" s="2">
        <f>IF(0=$S$118,R149*1.1,$O$119+$P$119*R149+$Q$119*R149*R149)</f>
        <v>2.2000000000000002E-2</v>
      </c>
      <c r="T149" s="2">
        <f>IF(OR($S$118=0,O149&lt;=$S$120),O149,$S$120)</f>
        <v>0.02</v>
      </c>
      <c r="U149" s="2">
        <f>IF(0=$S$118,T149*1.2,$O$120+$P$120*T149+$Q$120*T149*T149)</f>
        <v>2.4E-2</v>
      </c>
      <c r="V149" s="2">
        <f>IF(OR($S$118=0,O149&lt;=$S$135),O149,$S$121)</f>
        <v>0.02</v>
      </c>
      <c r="W149" s="2">
        <f>IF(0=$S$118,V149*1.3,$O$121+$P$121*V149+$Q$121*V149*V149)</f>
        <v>2.6000000000000002E-2</v>
      </c>
      <c r="X149" s="2">
        <f>IF(OR($S$118=0,O149&lt;=$S$122),O149,$S$122)</f>
        <v>0.02</v>
      </c>
      <c r="Y149" s="2">
        <f>IF(0=$S$118,X149*1.4,$O$122+$P$122*X149+$Q$122*X149*X149)</f>
        <v>2.7999999999999997E-2</v>
      </c>
    </row>
    <row r="150" spans="15:25" x14ac:dyDescent="0.2">
      <c r="O150" s="2">
        <v>0.04</v>
      </c>
      <c r="P150" s="2">
        <f>O150</f>
        <v>0.04</v>
      </c>
      <c r="Q150" s="2">
        <f>IF(0=$S$118,P150,$O$118+$P$118*P150+$Q$118*P150*P150)</f>
        <v>0.04</v>
      </c>
      <c r="R150" s="2">
        <f>IF(OR($S$118=0,O150&lt;=$S$119),O150,$S$119)</f>
        <v>0.04</v>
      </c>
      <c r="S150" s="2">
        <f>IF(0=$S$118,R150*1.1,$O$119+$P$119*R150+$Q$119*R150*R150)</f>
        <v>4.4000000000000004E-2</v>
      </c>
      <c r="T150" s="2">
        <f>IF(OR($S$118=0,O150&lt;=$S$120),O150,$S$120)</f>
        <v>0.04</v>
      </c>
      <c r="U150" s="2">
        <f>IF(0=$S$118,T150*1.2,$O$120+$P$120*T150+$Q$120*T150*T150)</f>
        <v>4.8000000000000001E-2</v>
      </c>
      <c r="V150" s="2">
        <f>IF(OR($S$118=0,O150&lt;=$S$135),O150,$S$121)</f>
        <v>0.04</v>
      </c>
      <c r="W150" s="2">
        <f>IF(0=$S$118,V150*1.3,$O$121+$P$121*V150+$Q$121*V150*V150)</f>
        <v>5.2000000000000005E-2</v>
      </c>
      <c r="X150" s="2">
        <f>IF(OR($S$118=0,O150&lt;=$S$122),O150,$S$122)</f>
        <v>0.04</v>
      </c>
      <c r="Y150" s="2">
        <f>IF(0=$S$118,X150*1.4,$O$122+$P$122*X150+$Q$122*X150*X150)</f>
        <v>5.5999999999999994E-2</v>
      </c>
    </row>
    <row r="151" spans="15:25" x14ac:dyDescent="0.2">
      <c r="O151" s="2">
        <v>0.06</v>
      </c>
      <c r="P151" s="2">
        <f t="shared" ref="P151:P178" si="0">IF(O151&lt;=$S$118,O151,$S$118)</f>
        <v>0</v>
      </c>
      <c r="Q151" s="2">
        <f t="shared" ref="Q151:Q178" si="1">$O$118+$P$118*P151+$Q$118*P151*P151</f>
        <v>0</v>
      </c>
      <c r="R151" s="2">
        <f t="shared" ref="R151:R178" si="2">IF(O151&lt;=$S$119,O151,$S$119)</f>
        <v>0</v>
      </c>
      <c r="S151" s="2">
        <f t="shared" ref="S151:S178" si="3">$O$119+$P$119*R151+$Q$119*R151*R151</f>
        <v>0</v>
      </c>
      <c r="T151" s="2">
        <f t="shared" ref="T151:T178" si="4">IF(O151&lt;=$S$120,O151,$S$120)</f>
        <v>0</v>
      </c>
      <c r="U151" s="2">
        <f t="shared" ref="U151:U178" si="5">$O$120+$P$120*T151+$Q$120*T151*T151</f>
        <v>0</v>
      </c>
      <c r="V151" s="2">
        <f t="shared" ref="V151:V178" si="6">IF(O151&lt;=$S$135,O151,$S$121)</f>
        <v>0</v>
      </c>
      <c r="W151" s="2">
        <f t="shared" ref="W151:W178" si="7">$O$121+$P$121*V151+$Q$121*V151*V151</f>
        <v>0</v>
      </c>
      <c r="X151" s="2">
        <f t="shared" ref="X151:X178" si="8">IF(O151&lt;=$S$122,O151,$S$122)</f>
        <v>0</v>
      </c>
      <c r="Y151" s="2">
        <f t="shared" ref="Y151:Y178" si="9">$O$122+$P$122*X151+$Q$122*X151*X151</f>
        <v>0</v>
      </c>
    </row>
    <row r="152" spans="15:25" x14ac:dyDescent="0.2">
      <c r="O152" s="2">
        <v>0.08</v>
      </c>
      <c r="P152" s="2">
        <f t="shared" si="0"/>
        <v>0</v>
      </c>
      <c r="Q152" s="2">
        <f t="shared" si="1"/>
        <v>0</v>
      </c>
      <c r="R152" s="2">
        <f t="shared" si="2"/>
        <v>0</v>
      </c>
      <c r="S152" s="2">
        <f t="shared" si="3"/>
        <v>0</v>
      </c>
      <c r="T152" s="2">
        <f t="shared" si="4"/>
        <v>0</v>
      </c>
      <c r="U152" s="2">
        <f t="shared" si="5"/>
        <v>0</v>
      </c>
      <c r="V152" s="2">
        <f t="shared" si="6"/>
        <v>0</v>
      </c>
      <c r="W152" s="2">
        <f t="shared" si="7"/>
        <v>0</v>
      </c>
      <c r="X152" s="2">
        <f t="shared" si="8"/>
        <v>0</v>
      </c>
      <c r="Y152" s="2">
        <f t="shared" si="9"/>
        <v>0</v>
      </c>
    </row>
    <row r="153" spans="15:25" x14ac:dyDescent="0.2">
      <c r="O153" s="2">
        <v>0.1</v>
      </c>
      <c r="P153" s="2">
        <f t="shared" si="0"/>
        <v>0</v>
      </c>
      <c r="Q153" s="2">
        <f t="shared" si="1"/>
        <v>0</v>
      </c>
      <c r="R153" s="2">
        <f t="shared" si="2"/>
        <v>0</v>
      </c>
      <c r="S153" s="2">
        <f t="shared" si="3"/>
        <v>0</v>
      </c>
      <c r="T153" s="2">
        <f t="shared" si="4"/>
        <v>0</v>
      </c>
      <c r="U153" s="2">
        <f t="shared" si="5"/>
        <v>0</v>
      </c>
      <c r="V153" s="2">
        <f t="shared" si="6"/>
        <v>0</v>
      </c>
      <c r="W153" s="2">
        <f t="shared" si="7"/>
        <v>0</v>
      </c>
      <c r="X153" s="2">
        <f t="shared" si="8"/>
        <v>0</v>
      </c>
      <c r="Y153" s="2">
        <f t="shared" si="9"/>
        <v>0</v>
      </c>
    </row>
    <row r="154" spans="15:25" x14ac:dyDescent="0.2">
      <c r="O154" s="2">
        <v>0.12</v>
      </c>
      <c r="P154" s="2">
        <f t="shared" si="0"/>
        <v>0</v>
      </c>
      <c r="Q154" s="2">
        <f t="shared" si="1"/>
        <v>0</v>
      </c>
      <c r="R154" s="2">
        <f t="shared" si="2"/>
        <v>0</v>
      </c>
      <c r="S154" s="2">
        <f t="shared" si="3"/>
        <v>0</v>
      </c>
      <c r="T154" s="2">
        <f t="shared" si="4"/>
        <v>0</v>
      </c>
      <c r="U154" s="2">
        <f t="shared" si="5"/>
        <v>0</v>
      </c>
      <c r="V154" s="2">
        <f t="shared" si="6"/>
        <v>0</v>
      </c>
      <c r="W154" s="2">
        <f t="shared" si="7"/>
        <v>0</v>
      </c>
      <c r="X154" s="2">
        <f t="shared" si="8"/>
        <v>0</v>
      </c>
      <c r="Y154" s="2">
        <f t="shared" si="9"/>
        <v>0</v>
      </c>
    </row>
    <row r="155" spans="15:25" x14ac:dyDescent="0.2">
      <c r="O155" s="2">
        <v>0.14000000000000001</v>
      </c>
      <c r="P155" s="2">
        <f t="shared" si="0"/>
        <v>0</v>
      </c>
      <c r="Q155" s="2">
        <f t="shared" si="1"/>
        <v>0</v>
      </c>
      <c r="R155" s="2">
        <f t="shared" si="2"/>
        <v>0</v>
      </c>
      <c r="S155" s="2">
        <f t="shared" si="3"/>
        <v>0</v>
      </c>
      <c r="T155" s="2">
        <f t="shared" si="4"/>
        <v>0</v>
      </c>
      <c r="U155" s="2">
        <f t="shared" si="5"/>
        <v>0</v>
      </c>
      <c r="V155" s="2">
        <f t="shared" si="6"/>
        <v>0</v>
      </c>
      <c r="W155" s="2">
        <f t="shared" si="7"/>
        <v>0</v>
      </c>
      <c r="X155" s="2">
        <f t="shared" si="8"/>
        <v>0</v>
      </c>
      <c r="Y155" s="2">
        <f t="shared" si="9"/>
        <v>0</v>
      </c>
    </row>
    <row r="156" spans="15:25" x14ac:dyDescent="0.2">
      <c r="O156" s="2">
        <v>0.16</v>
      </c>
      <c r="P156" s="2">
        <f t="shared" si="0"/>
        <v>0</v>
      </c>
      <c r="Q156" s="2">
        <f t="shared" si="1"/>
        <v>0</v>
      </c>
      <c r="R156" s="2">
        <f t="shared" si="2"/>
        <v>0</v>
      </c>
      <c r="S156" s="2">
        <f t="shared" si="3"/>
        <v>0</v>
      </c>
      <c r="T156" s="2">
        <f t="shared" si="4"/>
        <v>0</v>
      </c>
      <c r="U156" s="2">
        <f t="shared" si="5"/>
        <v>0</v>
      </c>
      <c r="V156" s="2">
        <f t="shared" si="6"/>
        <v>0</v>
      </c>
      <c r="W156" s="2">
        <f t="shared" si="7"/>
        <v>0</v>
      </c>
      <c r="X156" s="2">
        <f t="shared" si="8"/>
        <v>0</v>
      </c>
      <c r="Y156" s="2">
        <f t="shared" si="9"/>
        <v>0</v>
      </c>
    </row>
    <row r="157" spans="15:25" x14ac:dyDescent="0.2">
      <c r="O157" s="2">
        <v>0.18</v>
      </c>
      <c r="P157" s="2">
        <f t="shared" si="0"/>
        <v>0</v>
      </c>
      <c r="Q157" s="2">
        <f t="shared" si="1"/>
        <v>0</v>
      </c>
      <c r="R157" s="2">
        <f t="shared" si="2"/>
        <v>0</v>
      </c>
      <c r="S157" s="2">
        <f t="shared" si="3"/>
        <v>0</v>
      </c>
      <c r="T157" s="2">
        <f t="shared" si="4"/>
        <v>0</v>
      </c>
      <c r="U157" s="2">
        <f t="shared" si="5"/>
        <v>0</v>
      </c>
      <c r="V157" s="2">
        <f t="shared" si="6"/>
        <v>0</v>
      </c>
      <c r="W157" s="2">
        <f t="shared" si="7"/>
        <v>0</v>
      </c>
      <c r="X157" s="2">
        <f t="shared" si="8"/>
        <v>0</v>
      </c>
      <c r="Y157" s="2">
        <f t="shared" si="9"/>
        <v>0</v>
      </c>
    </row>
    <row r="158" spans="15:25" x14ac:dyDescent="0.2">
      <c r="O158" s="2">
        <v>0.2</v>
      </c>
      <c r="P158" s="2">
        <f t="shared" si="0"/>
        <v>0</v>
      </c>
      <c r="Q158" s="2">
        <f t="shared" si="1"/>
        <v>0</v>
      </c>
      <c r="R158" s="2">
        <f t="shared" si="2"/>
        <v>0</v>
      </c>
      <c r="S158" s="2">
        <f t="shared" si="3"/>
        <v>0</v>
      </c>
      <c r="T158" s="2">
        <f t="shared" si="4"/>
        <v>0</v>
      </c>
      <c r="U158" s="2">
        <f t="shared" si="5"/>
        <v>0</v>
      </c>
      <c r="V158" s="2">
        <f t="shared" si="6"/>
        <v>0</v>
      </c>
      <c r="W158" s="2">
        <f t="shared" si="7"/>
        <v>0</v>
      </c>
      <c r="X158" s="2">
        <f t="shared" si="8"/>
        <v>0</v>
      </c>
      <c r="Y158" s="2">
        <f t="shared" si="9"/>
        <v>0</v>
      </c>
    </row>
    <row r="159" spans="15:25" x14ac:dyDescent="0.2">
      <c r="O159" s="2">
        <v>0.22</v>
      </c>
      <c r="P159" s="2">
        <f t="shared" si="0"/>
        <v>0</v>
      </c>
      <c r="Q159" s="2">
        <f t="shared" si="1"/>
        <v>0</v>
      </c>
      <c r="R159" s="2">
        <f t="shared" si="2"/>
        <v>0</v>
      </c>
      <c r="S159" s="2">
        <f t="shared" si="3"/>
        <v>0</v>
      </c>
      <c r="T159" s="2">
        <f t="shared" si="4"/>
        <v>0</v>
      </c>
      <c r="U159" s="2">
        <f t="shared" si="5"/>
        <v>0</v>
      </c>
      <c r="V159" s="2">
        <f t="shared" si="6"/>
        <v>0</v>
      </c>
      <c r="W159" s="2">
        <f t="shared" si="7"/>
        <v>0</v>
      </c>
      <c r="X159" s="2">
        <f t="shared" si="8"/>
        <v>0</v>
      </c>
      <c r="Y159" s="2">
        <f t="shared" si="9"/>
        <v>0</v>
      </c>
    </row>
    <row r="160" spans="15:25" x14ac:dyDescent="0.2">
      <c r="O160" s="2">
        <v>0.24</v>
      </c>
      <c r="P160" s="2">
        <f t="shared" si="0"/>
        <v>0</v>
      </c>
      <c r="Q160" s="2">
        <f t="shared" si="1"/>
        <v>0</v>
      </c>
      <c r="R160" s="2">
        <f t="shared" si="2"/>
        <v>0</v>
      </c>
      <c r="S160" s="2">
        <f t="shared" si="3"/>
        <v>0</v>
      </c>
      <c r="T160" s="2">
        <f t="shared" si="4"/>
        <v>0</v>
      </c>
      <c r="U160" s="2">
        <f t="shared" si="5"/>
        <v>0</v>
      </c>
      <c r="V160" s="2">
        <f t="shared" si="6"/>
        <v>0</v>
      </c>
      <c r="W160" s="2">
        <f t="shared" si="7"/>
        <v>0</v>
      </c>
      <c r="X160" s="2">
        <f t="shared" si="8"/>
        <v>0</v>
      </c>
      <c r="Y160" s="2">
        <f t="shared" si="9"/>
        <v>0</v>
      </c>
    </row>
    <row r="161" spans="15:25" x14ac:dyDescent="0.2">
      <c r="O161" s="2">
        <v>0.26</v>
      </c>
      <c r="P161" s="2">
        <f t="shared" si="0"/>
        <v>0</v>
      </c>
      <c r="Q161" s="2">
        <f t="shared" si="1"/>
        <v>0</v>
      </c>
      <c r="R161" s="2">
        <f t="shared" si="2"/>
        <v>0</v>
      </c>
      <c r="S161" s="2">
        <f t="shared" si="3"/>
        <v>0</v>
      </c>
      <c r="T161" s="2">
        <f t="shared" si="4"/>
        <v>0</v>
      </c>
      <c r="U161" s="2">
        <f t="shared" si="5"/>
        <v>0</v>
      </c>
      <c r="V161" s="2">
        <f t="shared" si="6"/>
        <v>0</v>
      </c>
      <c r="W161" s="2">
        <f t="shared" si="7"/>
        <v>0</v>
      </c>
      <c r="X161" s="2">
        <f t="shared" si="8"/>
        <v>0</v>
      </c>
      <c r="Y161" s="2">
        <f t="shared" si="9"/>
        <v>0</v>
      </c>
    </row>
    <row r="162" spans="15:25" x14ac:dyDescent="0.2">
      <c r="O162" s="2">
        <v>0.28000000000000003</v>
      </c>
      <c r="P162" s="2">
        <f t="shared" si="0"/>
        <v>0</v>
      </c>
      <c r="Q162" s="2">
        <f t="shared" si="1"/>
        <v>0</v>
      </c>
      <c r="R162" s="2">
        <f t="shared" si="2"/>
        <v>0</v>
      </c>
      <c r="S162" s="2">
        <f t="shared" si="3"/>
        <v>0</v>
      </c>
      <c r="T162" s="2">
        <f t="shared" si="4"/>
        <v>0</v>
      </c>
      <c r="U162" s="2">
        <f t="shared" si="5"/>
        <v>0</v>
      </c>
      <c r="V162" s="2">
        <f t="shared" si="6"/>
        <v>0</v>
      </c>
      <c r="W162" s="2">
        <f t="shared" si="7"/>
        <v>0</v>
      </c>
      <c r="X162" s="2">
        <f t="shared" si="8"/>
        <v>0</v>
      </c>
      <c r="Y162" s="2">
        <f t="shared" si="9"/>
        <v>0</v>
      </c>
    </row>
    <row r="163" spans="15:25" x14ac:dyDescent="0.2">
      <c r="O163" s="2">
        <v>0.3</v>
      </c>
      <c r="P163" s="2">
        <f t="shared" si="0"/>
        <v>0</v>
      </c>
      <c r="Q163" s="2">
        <f t="shared" si="1"/>
        <v>0</v>
      </c>
      <c r="R163" s="2">
        <f t="shared" si="2"/>
        <v>0</v>
      </c>
      <c r="S163" s="2">
        <f t="shared" si="3"/>
        <v>0</v>
      </c>
      <c r="T163" s="2">
        <f t="shared" si="4"/>
        <v>0</v>
      </c>
      <c r="U163" s="2">
        <f t="shared" si="5"/>
        <v>0</v>
      </c>
      <c r="V163" s="2">
        <f t="shared" si="6"/>
        <v>0</v>
      </c>
      <c r="W163" s="2">
        <f t="shared" si="7"/>
        <v>0</v>
      </c>
      <c r="X163" s="2">
        <f t="shared" si="8"/>
        <v>0</v>
      </c>
      <c r="Y163" s="2">
        <f t="shared" si="9"/>
        <v>0</v>
      </c>
    </row>
    <row r="164" spans="15:25" x14ac:dyDescent="0.2">
      <c r="O164" s="2">
        <v>0.32</v>
      </c>
      <c r="P164" s="2">
        <f t="shared" si="0"/>
        <v>0</v>
      </c>
      <c r="Q164" s="2">
        <f t="shared" si="1"/>
        <v>0</v>
      </c>
      <c r="R164" s="2">
        <f t="shared" si="2"/>
        <v>0</v>
      </c>
      <c r="S164" s="2">
        <f t="shared" si="3"/>
        <v>0</v>
      </c>
      <c r="T164" s="2">
        <f t="shared" si="4"/>
        <v>0</v>
      </c>
      <c r="U164" s="2">
        <f t="shared" si="5"/>
        <v>0</v>
      </c>
      <c r="V164" s="2">
        <f t="shared" si="6"/>
        <v>0</v>
      </c>
      <c r="W164" s="2">
        <f t="shared" si="7"/>
        <v>0</v>
      </c>
      <c r="X164" s="2">
        <f t="shared" si="8"/>
        <v>0</v>
      </c>
      <c r="Y164" s="2">
        <f t="shared" si="9"/>
        <v>0</v>
      </c>
    </row>
    <row r="165" spans="15:25" x14ac:dyDescent="0.2">
      <c r="O165" s="2">
        <v>0.34</v>
      </c>
      <c r="P165" s="2">
        <f t="shared" si="0"/>
        <v>0</v>
      </c>
      <c r="Q165" s="2">
        <f t="shared" si="1"/>
        <v>0</v>
      </c>
      <c r="R165" s="2">
        <f t="shared" si="2"/>
        <v>0</v>
      </c>
      <c r="S165" s="2">
        <f t="shared" si="3"/>
        <v>0</v>
      </c>
      <c r="T165" s="2">
        <f t="shared" si="4"/>
        <v>0</v>
      </c>
      <c r="U165" s="2">
        <f t="shared" si="5"/>
        <v>0</v>
      </c>
      <c r="V165" s="2">
        <f t="shared" si="6"/>
        <v>0</v>
      </c>
      <c r="W165" s="2">
        <f t="shared" si="7"/>
        <v>0</v>
      </c>
      <c r="X165" s="2">
        <f t="shared" si="8"/>
        <v>0</v>
      </c>
      <c r="Y165" s="2">
        <f t="shared" si="9"/>
        <v>0</v>
      </c>
    </row>
    <row r="166" spans="15:25" x14ac:dyDescent="0.2">
      <c r="O166" s="2">
        <v>0.36</v>
      </c>
      <c r="P166" s="2">
        <f t="shared" si="0"/>
        <v>0</v>
      </c>
      <c r="Q166" s="2">
        <f t="shared" si="1"/>
        <v>0</v>
      </c>
      <c r="R166" s="2">
        <f t="shared" si="2"/>
        <v>0</v>
      </c>
      <c r="S166" s="2">
        <f t="shared" si="3"/>
        <v>0</v>
      </c>
      <c r="T166" s="2">
        <f t="shared" si="4"/>
        <v>0</v>
      </c>
      <c r="U166" s="2">
        <f t="shared" si="5"/>
        <v>0</v>
      </c>
      <c r="V166" s="2">
        <f t="shared" si="6"/>
        <v>0</v>
      </c>
      <c r="W166" s="2">
        <f t="shared" si="7"/>
        <v>0</v>
      </c>
      <c r="X166" s="2">
        <f t="shared" si="8"/>
        <v>0</v>
      </c>
      <c r="Y166" s="2">
        <f t="shared" si="9"/>
        <v>0</v>
      </c>
    </row>
    <row r="167" spans="15:25" x14ac:dyDescent="0.2">
      <c r="O167" s="2">
        <v>0.38</v>
      </c>
      <c r="P167" s="2">
        <f t="shared" si="0"/>
        <v>0</v>
      </c>
      <c r="Q167" s="2">
        <f t="shared" si="1"/>
        <v>0</v>
      </c>
      <c r="R167" s="2">
        <f t="shared" si="2"/>
        <v>0</v>
      </c>
      <c r="S167" s="2">
        <f t="shared" si="3"/>
        <v>0</v>
      </c>
      <c r="T167" s="2">
        <f t="shared" si="4"/>
        <v>0</v>
      </c>
      <c r="U167" s="2">
        <f t="shared" si="5"/>
        <v>0</v>
      </c>
      <c r="V167" s="2">
        <f t="shared" si="6"/>
        <v>0</v>
      </c>
      <c r="W167" s="2">
        <f t="shared" si="7"/>
        <v>0</v>
      </c>
      <c r="X167" s="2">
        <f t="shared" si="8"/>
        <v>0</v>
      </c>
      <c r="Y167" s="2">
        <f t="shared" si="9"/>
        <v>0</v>
      </c>
    </row>
    <row r="168" spans="15:25" x14ac:dyDescent="0.2">
      <c r="O168" s="2">
        <v>0.4</v>
      </c>
      <c r="P168" s="2">
        <f t="shared" si="0"/>
        <v>0</v>
      </c>
      <c r="Q168" s="2">
        <f t="shared" si="1"/>
        <v>0</v>
      </c>
      <c r="R168" s="2">
        <f t="shared" si="2"/>
        <v>0</v>
      </c>
      <c r="S168" s="2">
        <f t="shared" si="3"/>
        <v>0</v>
      </c>
      <c r="T168" s="2">
        <f t="shared" si="4"/>
        <v>0</v>
      </c>
      <c r="U168" s="2">
        <f t="shared" si="5"/>
        <v>0</v>
      </c>
      <c r="V168" s="2">
        <f t="shared" si="6"/>
        <v>0</v>
      </c>
      <c r="W168" s="2">
        <f t="shared" si="7"/>
        <v>0</v>
      </c>
      <c r="X168" s="2">
        <f t="shared" si="8"/>
        <v>0</v>
      </c>
      <c r="Y168" s="2">
        <f t="shared" si="9"/>
        <v>0</v>
      </c>
    </row>
    <row r="169" spans="15:25" x14ac:dyDescent="0.2">
      <c r="O169" s="2">
        <v>0.42</v>
      </c>
      <c r="P169" s="2">
        <f t="shared" si="0"/>
        <v>0</v>
      </c>
      <c r="Q169" s="2">
        <f t="shared" si="1"/>
        <v>0</v>
      </c>
      <c r="R169" s="2">
        <f t="shared" si="2"/>
        <v>0</v>
      </c>
      <c r="S169" s="2">
        <f t="shared" si="3"/>
        <v>0</v>
      </c>
      <c r="T169" s="2">
        <f t="shared" si="4"/>
        <v>0</v>
      </c>
      <c r="U169" s="2">
        <f t="shared" si="5"/>
        <v>0</v>
      </c>
      <c r="V169" s="2">
        <f t="shared" si="6"/>
        <v>0</v>
      </c>
      <c r="W169" s="2">
        <f t="shared" si="7"/>
        <v>0</v>
      </c>
      <c r="X169" s="2">
        <f t="shared" si="8"/>
        <v>0</v>
      </c>
      <c r="Y169" s="2">
        <f t="shared" si="9"/>
        <v>0</v>
      </c>
    </row>
    <row r="170" spans="15:25" x14ac:dyDescent="0.2">
      <c r="O170" s="2">
        <v>0.44</v>
      </c>
      <c r="P170" s="2">
        <f t="shared" si="0"/>
        <v>0</v>
      </c>
      <c r="Q170" s="2">
        <f t="shared" si="1"/>
        <v>0</v>
      </c>
      <c r="R170" s="2">
        <f t="shared" si="2"/>
        <v>0</v>
      </c>
      <c r="S170" s="2">
        <f t="shared" si="3"/>
        <v>0</v>
      </c>
      <c r="T170" s="2">
        <f t="shared" si="4"/>
        <v>0</v>
      </c>
      <c r="U170" s="2">
        <f t="shared" si="5"/>
        <v>0</v>
      </c>
      <c r="V170" s="2">
        <f t="shared" si="6"/>
        <v>0</v>
      </c>
      <c r="W170" s="2">
        <f t="shared" si="7"/>
        <v>0</v>
      </c>
      <c r="X170" s="2">
        <f t="shared" si="8"/>
        <v>0</v>
      </c>
      <c r="Y170" s="2">
        <f t="shared" si="9"/>
        <v>0</v>
      </c>
    </row>
    <row r="171" spans="15:25" x14ac:dyDescent="0.2">
      <c r="O171" s="2">
        <v>0.46</v>
      </c>
      <c r="P171" s="2">
        <f t="shared" si="0"/>
        <v>0</v>
      </c>
      <c r="Q171" s="2">
        <f t="shared" si="1"/>
        <v>0</v>
      </c>
      <c r="R171" s="2">
        <f t="shared" si="2"/>
        <v>0</v>
      </c>
      <c r="S171" s="2">
        <f t="shared" si="3"/>
        <v>0</v>
      </c>
      <c r="T171" s="2">
        <f t="shared" si="4"/>
        <v>0</v>
      </c>
      <c r="U171" s="2">
        <f t="shared" si="5"/>
        <v>0</v>
      </c>
      <c r="V171" s="2">
        <f t="shared" si="6"/>
        <v>0</v>
      </c>
      <c r="W171" s="2">
        <f t="shared" si="7"/>
        <v>0</v>
      </c>
      <c r="X171" s="2">
        <f t="shared" si="8"/>
        <v>0</v>
      </c>
      <c r="Y171" s="2">
        <f t="shared" si="9"/>
        <v>0</v>
      </c>
    </row>
    <row r="172" spans="15:25" x14ac:dyDescent="0.2">
      <c r="O172" s="2">
        <v>0.48</v>
      </c>
      <c r="P172" s="2">
        <f t="shared" si="0"/>
        <v>0</v>
      </c>
      <c r="Q172" s="2">
        <f t="shared" si="1"/>
        <v>0</v>
      </c>
      <c r="R172" s="2">
        <f t="shared" si="2"/>
        <v>0</v>
      </c>
      <c r="S172" s="2">
        <f t="shared" si="3"/>
        <v>0</v>
      </c>
      <c r="T172" s="2">
        <f t="shared" si="4"/>
        <v>0</v>
      </c>
      <c r="U172" s="2">
        <f t="shared" si="5"/>
        <v>0</v>
      </c>
      <c r="V172" s="2">
        <f t="shared" si="6"/>
        <v>0</v>
      </c>
      <c r="W172" s="2">
        <f t="shared" si="7"/>
        <v>0</v>
      </c>
      <c r="X172" s="2">
        <f t="shared" si="8"/>
        <v>0</v>
      </c>
      <c r="Y172" s="2">
        <f t="shared" si="9"/>
        <v>0</v>
      </c>
    </row>
    <row r="173" spans="15:25" x14ac:dyDescent="0.2">
      <c r="O173" s="2">
        <v>0.5</v>
      </c>
      <c r="P173" s="2">
        <f t="shared" si="0"/>
        <v>0</v>
      </c>
      <c r="Q173" s="2">
        <f t="shared" si="1"/>
        <v>0</v>
      </c>
      <c r="R173" s="2">
        <f t="shared" si="2"/>
        <v>0</v>
      </c>
      <c r="S173" s="2">
        <f t="shared" si="3"/>
        <v>0</v>
      </c>
      <c r="T173" s="2">
        <f t="shared" si="4"/>
        <v>0</v>
      </c>
      <c r="U173" s="2">
        <f t="shared" si="5"/>
        <v>0</v>
      </c>
      <c r="V173" s="2">
        <f t="shared" si="6"/>
        <v>0</v>
      </c>
      <c r="W173" s="2">
        <f t="shared" si="7"/>
        <v>0</v>
      </c>
      <c r="X173" s="2">
        <f t="shared" si="8"/>
        <v>0</v>
      </c>
      <c r="Y173" s="2">
        <f t="shared" si="9"/>
        <v>0</v>
      </c>
    </row>
    <row r="174" spans="15:25" x14ac:dyDescent="0.2">
      <c r="O174" s="2">
        <v>0.52</v>
      </c>
      <c r="P174" s="2">
        <f t="shared" si="0"/>
        <v>0</v>
      </c>
      <c r="Q174" s="2">
        <f t="shared" si="1"/>
        <v>0</v>
      </c>
      <c r="R174" s="2">
        <f t="shared" si="2"/>
        <v>0</v>
      </c>
      <c r="S174" s="2">
        <f t="shared" si="3"/>
        <v>0</v>
      </c>
      <c r="T174" s="2">
        <f t="shared" si="4"/>
        <v>0</v>
      </c>
      <c r="U174" s="2">
        <f t="shared" si="5"/>
        <v>0</v>
      </c>
      <c r="V174" s="2">
        <f t="shared" si="6"/>
        <v>0</v>
      </c>
      <c r="W174" s="2">
        <f t="shared" si="7"/>
        <v>0</v>
      </c>
      <c r="X174" s="2">
        <f t="shared" si="8"/>
        <v>0</v>
      </c>
      <c r="Y174" s="2">
        <f t="shared" si="9"/>
        <v>0</v>
      </c>
    </row>
    <row r="175" spans="15:25" x14ac:dyDescent="0.2">
      <c r="O175" s="2">
        <v>0.54</v>
      </c>
      <c r="P175" s="2">
        <f t="shared" si="0"/>
        <v>0</v>
      </c>
      <c r="Q175" s="2">
        <f t="shared" si="1"/>
        <v>0</v>
      </c>
      <c r="R175" s="2">
        <f t="shared" si="2"/>
        <v>0</v>
      </c>
      <c r="S175" s="2">
        <f t="shared" si="3"/>
        <v>0</v>
      </c>
      <c r="T175" s="2">
        <f t="shared" si="4"/>
        <v>0</v>
      </c>
      <c r="U175" s="2">
        <f t="shared" si="5"/>
        <v>0</v>
      </c>
      <c r="V175" s="2">
        <f t="shared" si="6"/>
        <v>0</v>
      </c>
      <c r="W175" s="2">
        <f t="shared" si="7"/>
        <v>0</v>
      </c>
      <c r="X175" s="2">
        <f t="shared" si="8"/>
        <v>0</v>
      </c>
      <c r="Y175" s="2">
        <f t="shared" si="9"/>
        <v>0</v>
      </c>
    </row>
    <row r="176" spans="15:25" x14ac:dyDescent="0.2">
      <c r="O176" s="2">
        <v>0.56000000000000005</v>
      </c>
      <c r="P176" s="2">
        <f t="shared" si="0"/>
        <v>0</v>
      </c>
      <c r="Q176" s="2">
        <f t="shared" si="1"/>
        <v>0</v>
      </c>
      <c r="R176" s="2">
        <f t="shared" si="2"/>
        <v>0</v>
      </c>
      <c r="S176" s="2">
        <f t="shared" si="3"/>
        <v>0</v>
      </c>
      <c r="T176" s="2">
        <f t="shared" si="4"/>
        <v>0</v>
      </c>
      <c r="U176" s="2">
        <f t="shared" si="5"/>
        <v>0</v>
      </c>
      <c r="V176" s="2">
        <f t="shared" si="6"/>
        <v>0</v>
      </c>
      <c r="W176" s="2">
        <f t="shared" si="7"/>
        <v>0</v>
      </c>
      <c r="X176" s="2">
        <f t="shared" si="8"/>
        <v>0</v>
      </c>
      <c r="Y176" s="2">
        <f t="shared" si="9"/>
        <v>0</v>
      </c>
    </row>
    <row r="177" spans="15:25" x14ac:dyDescent="0.2">
      <c r="O177" s="2">
        <v>0.57999999999999996</v>
      </c>
      <c r="P177" s="2">
        <f t="shared" si="0"/>
        <v>0</v>
      </c>
      <c r="Q177" s="2">
        <f t="shared" si="1"/>
        <v>0</v>
      </c>
      <c r="R177" s="2">
        <f t="shared" si="2"/>
        <v>0</v>
      </c>
      <c r="S177" s="2">
        <f t="shared" si="3"/>
        <v>0</v>
      </c>
      <c r="T177" s="2">
        <f t="shared" si="4"/>
        <v>0</v>
      </c>
      <c r="U177" s="2">
        <f t="shared" si="5"/>
        <v>0</v>
      </c>
      <c r="V177" s="2">
        <f t="shared" si="6"/>
        <v>0</v>
      </c>
      <c r="W177" s="2">
        <f t="shared" si="7"/>
        <v>0</v>
      </c>
      <c r="X177" s="2">
        <f t="shared" si="8"/>
        <v>0</v>
      </c>
      <c r="Y177" s="2">
        <f t="shared" si="9"/>
        <v>0</v>
      </c>
    </row>
    <row r="178" spans="15:25" x14ac:dyDescent="0.2">
      <c r="O178" s="2">
        <v>0.6</v>
      </c>
      <c r="P178" s="2">
        <f t="shared" si="0"/>
        <v>0</v>
      </c>
      <c r="Q178" s="2">
        <f t="shared" si="1"/>
        <v>0</v>
      </c>
      <c r="R178" s="2">
        <f t="shared" si="2"/>
        <v>0</v>
      </c>
      <c r="S178" s="2">
        <f t="shared" si="3"/>
        <v>0</v>
      </c>
      <c r="T178" s="2">
        <f t="shared" si="4"/>
        <v>0</v>
      </c>
      <c r="U178" s="2">
        <f t="shared" si="5"/>
        <v>0</v>
      </c>
      <c r="V178" s="2">
        <f t="shared" si="6"/>
        <v>0</v>
      </c>
      <c r="W178" s="2">
        <f t="shared" si="7"/>
        <v>0</v>
      </c>
      <c r="X178" s="2">
        <f t="shared" si="8"/>
        <v>0</v>
      </c>
      <c r="Y178" s="2">
        <f t="shared" si="9"/>
        <v>0</v>
      </c>
    </row>
  </sheetData>
  <mergeCells count="1">
    <mergeCell ref="B3:J3"/>
  </mergeCells>
  <phoneticPr fontId="5" type="noConversion"/>
  <printOptions horizontalCentered="1"/>
  <pageMargins left="0.78740157480314965" right="0.39370078740157483" top="0.39370078740157483" bottom="0.59055118110236227" header="0.39370078740157483" footer="0.51181102362204722"/>
  <pageSetup paperSize="9" orientation="portrait" horizontalDpi="203" verticalDpi="196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86754" r:id="rId4" name="Button 2">
              <controlPr defaultSize="0" print="0" autoFill="0" autoPict="0" macro="[0]!KarteLesen">
                <anchor moveWithCells="1">
                  <from>
                    <xdr:col>7</xdr:col>
                    <xdr:colOff>638175</xdr:colOff>
                    <xdr:row>2</xdr:row>
                    <xdr:rowOff>57150</xdr:rowOff>
                  </from>
                  <to>
                    <xdr:col>9</xdr:col>
                    <xdr:colOff>438150</xdr:colOff>
                    <xdr:row>2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6755" r:id="rId5" name="Button 3">
              <controlPr defaultSize="0" print="0" autoFill="0" autoPict="0" macro="[0]!EnterGeo">
                <anchor moveWithCells="1">
                  <from>
                    <xdr:col>10</xdr:col>
                    <xdr:colOff>38100</xdr:colOff>
                    <xdr:row>10</xdr:row>
                    <xdr:rowOff>47625</xdr:rowOff>
                  </from>
                  <to>
                    <xdr:col>10</xdr:col>
                    <xdr:colOff>657225</xdr:colOff>
                    <xdr:row>12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" r:id="rId6" name="Button 4">
              <controlPr defaultSize="0" print="0" autoFill="0" autoPict="0" macro="[0]!EnterUtm">
                <anchor moveWithCells="1">
                  <from>
                    <xdr:col>10</xdr:col>
                    <xdr:colOff>38100</xdr:colOff>
                    <xdr:row>12</xdr:row>
                    <xdr:rowOff>19050</xdr:rowOff>
                  </from>
                  <to>
                    <xdr:col>10</xdr:col>
                    <xdr:colOff>657225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6757" r:id="rId7" name="Button 5">
              <controlPr defaultSize="0" print="0" autoFill="0" autoPict="0" macro="[0]!ClearGeo">
                <anchor moveWithCells="1">
                  <from>
                    <xdr:col>10</xdr:col>
                    <xdr:colOff>38100</xdr:colOff>
                    <xdr:row>14</xdr:row>
                    <xdr:rowOff>9525</xdr:rowOff>
                  </from>
                  <to>
                    <xdr:col>10</xdr:col>
                    <xdr:colOff>657225</xdr:colOff>
                    <xdr:row>15</xdr:row>
                    <xdr:rowOff>133350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Tabelle17">
    <pageSetUpPr fitToPage="1"/>
  </sheetPr>
  <dimension ref="A1:Y187"/>
  <sheetViews>
    <sheetView showGridLines="0" topLeftCell="A3" zoomScaleNormal="100" workbookViewId="0">
      <selection activeCell="A3" sqref="A3"/>
    </sheetView>
  </sheetViews>
  <sheetFormatPr baseColWidth="10" defaultColWidth="11.5703125" defaultRowHeight="11.25" x14ac:dyDescent="0.2"/>
  <cols>
    <col min="1" max="1" width="0.5703125" style="2" customWidth="1"/>
    <col min="2" max="2" width="4.140625" style="2" customWidth="1"/>
    <col min="3" max="5" width="9.7109375" style="2" customWidth="1"/>
    <col min="6" max="6" width="7.7109375" style="2" customWidth="1"/>
    <col min="7" max="9" width="10.7109375" style="2" customWidth="1"/>
    <col min="10" max="10" width="12.140625" style="2" customWidth="1"/>
    <col min="11" max="16384" width="11.5703125" style="2"/>
  </cols>
  <sheetData>
    <row r="1" spans="1:10" s="8" customFormat="1" hidden="1" x14ac:dyDescent="0.2">
      <c r="G1" s="40"/>
      <c r="H1" s="40"/>
    </row>
    <row r="2" spans="1:10" hidden="1" x14ac:dyDescent="0.2">
      <c r="A2" s="1"/>
    </row>
    <row r="3" spans="1:10" ht="28.5" customHeight="1" x14ac:dyDescent="0.2">
      <c r="B3" s="130" t="s">
        <v>349</v>
      </c>
      <c r="C3" s="130"/>
      <c r="D3" s="130"/>
      <c r="E3" s="130"/>
      <c r="F3" s="130"/>
      <c r="G3" s="130"/>
      <c r="H3" s="130"/>
      <c r="I3" s="130"/>
      <c r="J3" s="130"/>
    </row>
    <row r="4" spans="1:10" x14ac:dyDescent="0.2">
      <c r="C4" s="7" t="s">
        <v>268</v>
      </c>
      <c r="D4" s="40" t="str">
        <f>IF('Statistik stat'!D1="","",'Statistik stat'!D1)</f>
        <v/>
      </c>
      <c r="E4" s="8"/>
      <c r="F4" s="8"/>
      <c r="G4" s="40"/>
      <c r="H4" s="40"/>
      <c r="I4" s="7" t="s">
        <v>265</v>
      </c>
      <c r="J4" s="40">
        <f>_Datensatznummer</f>
        <v>0</v>
      </c>
    </row>
    <row r="5" spans="1:10" ht="12.75" customHeight="1" x14ac:dyDescent="0.2">
      <c r="C5" s="7" t="s">
        <v>258</v>
      </c>
      <c r="D5" s="84" t="str">
        <f>IF('Statistik stat'!D5="","",'Statistik stat'!D5)</f>
        <v/>
      </c>
      <c r="E5" s="8"/>
      <c r="F5" s="8"/>
      <c r="I5" s="7" t="s">
        <v>2</v>
      </c>
      <c r="J5" s="85">
        <f>_Kartennummer</f>
        <v>0</v>
      </c>
    </row>
    <row r="6" spans="1:10" ht="12.75" customHeight="1" x14ac:dyDescent="0.2">
      <c r="C6" s="7" t="s">
        <v>259</v>
      </c>
      <c r="D6" s="84" t="str">
        <f>IF('Statistik stat'!D6="","",'Statistik stat'!D6)</f>
        <v/>
      </c>
      <c r="E6" s="8"/>
      <c r="F6" s="8"/>
      <c r="I6" s="7" t="s">
        <v>266</v>
      </c>
      <c r="J6" s="86">
        <f>_MessDatum</f>
        <v>0</v>
      </c>
    </row>
    <row r="7" spans="1:10" ht="12.75" customHeight="1" x14ac:dyDescent="0.2">
      <c r="C7" s="7" t="s">
        <v>260</v>
      </c>
      <c r="D7" s="84" t="str">
        <f>IF('Statistik stat'!D7="","",'Statistik stat'!D7)</f>
        <v/>
      </c>
      <c r="E7" s="8"/>
      <c r="F7" s="8"/>
      <c r="I7" s="7" t="s">
        <v>267</v>
      </c>
      <c r="J7" s="86">
        <f>_MessDatum1</f>
        <v>0</v>
      </c>
    </row>
    <row r="8" spans="1:10" ht="12.75" customHeight="1" x14ac:dyDescent="0.2">
      <c r="C8" s="7" t="s">
        <v>261</v>
      </c>
      <c r="D8" s="84" t="str">
        <f>IF('Statistik stat'!D8="","",'Statistik stat'!D8)</f>
        <v/>
      </c>
      <c r="E8" s="8"/>
      <c r="F8" s="8"/>
      <c r="I8" s="7" t="s">
        <v>1</v>
      </c>
      <c r="J8" s="40">
        <f>_Geraetenummer</f>
        <v>0</v>
      </c>
    </row>
    <row r="9" spans="1:10" ht="12.75" customHeight="1" x14ac:dyDescent="0.2">
      <c r="C9" s="7" t="s">
        <v>262</v>
      </c>
      <c r="D9" s="84" t="str">
        <f>IF('Statistik stat'!D9="","",'Statistik stat'!D9)</f>
        <v/>
      </c>
      <c r="E9" s="8"/>
      <c r="F9" s="8"/>
      <c r="I9" s="7" t="s">
        <v>14</v>
      </c>
      <c r="J9" s="87">
        <f>_PlattenDurchmesser</f>
        <v>0</v>
      </c>
    </row>
    <row r="10" spans="1:10" ht="12.75" customHeight="1" x14ac:dyDescent="0.2">
      <c r="C10" s="7" t="s">
        <v>283</v>
      </c>
      <c r="D10" s="84" t="str">
        <f>IF('Statistik stat'!D10="","",'Statistik stat'!D10)</f>
        <v/>
      </c>
      <c r="E10" s="8"/>
      <c r="F10" s="8"/>
      <c r="I10" s="7" t="s">
        <v>15</v>
      </c>
      <c r="J10" s="88">
        <f>_Hebelarm</f>
        <v>0</v>
      </c>
    </row>
    <row r="11" spans="1:10" ht="12.75" customHeight="1" x14ac:dyDescent="0.2">
      <c r="C11" s="7" t="s">
        <v>263</v>
      </c>
      <c r="D11" s="84" t="str">
        <f>IF('Statistik stat'!D11="","",'Statistik stat'!D11)</f>
        <v/>
      </c>
      <c r="E11" s="8"/>
      <c r="F11" s="8"/>
      <c r="I11" s="1" t="str">
        <f>IF(_Tilt_mm="","","Verkippung des Plattenrandes:")</f>
        <v/>
      </c>
      <c r="J11" s="201" t="str">
        <f>IF(_Tilt_mm="","",_Tilt_mm)</f>
        <v/>
      </c>
    </row>
    <row r="12" spans="1:10" ht="11.25" customHeight="1" x14ac:dyDescent="0.2">
      <c r="C12" s="7" t="s">
        <v>264</v>
      </c>
      <c r="D12" s="196" t="s">
        <v>398</v>
      </c>
      <c r="E12" s="89"/>
      <c r="F12" s="89"/>
      <c r="G12" s="40"/>
      <c r="H12" s="40"/>
      <c r="I12" s="1" t="str">
        <f>IF(_Lat="","","Lat.:")</f>
        <v/>
      </c>
      <c r="J12" s="202"/>
    </row>
    <row r="13" spans="1:10" x14ac:dyDescent="0.2">
      <c r="B13" s="8"/>
      <c r="C13" s="8"/>
      <c r="D13" s="8"/>
      <c r="E13" s="8"/>
      <c r="F13" s="8"/>
      <c r="G13" s="8"/>
      <c r="H13" s="40"/>
      <c r="I13" s="1" t="str">
        <f>IF(_Lon="","","Lon.:")</f>
        <v/>
      </c>
      <c r="J13" s="202"/>
    </row>
    <row r="14" spans="1:10" x14ac:dyDescent="0.2">
      <c r="B14" s="90"/>
      <c r="C14" s="90"/>
      <c r="D14" s="90"/>
      <c r="E14" s="90"/>
      <c r="F14" s="8"/>
      <c r="G14" s="7" t="str">
        <f>IF(_cZone="","","UTM:")</f>
        <v/>
      </c>
      <c r="H14" s="7"/>
      <c r="I14" s="1"/>
      <c r="J14" s="4"/>
    </row>
    <row r="15" spans="1:10" ht="22.5" x14ac:dyDescent="0.2">
      <c r="A15" s="137"/>
      <c r="B15" s="138" t="s">
        <v>0</v>
      </c>
      <c r="C15" s="91" t="s">
        <v>279</v>
      </c>
      <c r="D15" s="91" t="s">
        <v>252</v>
      </c>
      <c r="E15" s="91" t="s">
        <v>253</v>
      </c>
      <c r="F15" s="8"/>
      <c r="G15" s="8"/>
      <c r="H15" s="8"/>
      <c r="I15" s="8"/>
      <c r="J15" s="8"/>
    </row>
    <row r="16" spans="1:10" x14ac:dyDescent="0.2">
      <c r="A16" s="137"/>
      <c r="B16" s="139" t="s">
        <v>254</v>
      </c>
      <c r="C16" s="140"/>
      <c r="D16" s="140"/>
      <c r="E16" s="136"/>
      <c r="F16" s="8"/>
      <c r="G16" s="8"/>
      <c r="H16" s="8"/>
      <c r="I16" s="8"/>
      <c r="J16" s="8"/>
    </row>
    <row r="17" spans="1:10" x14ac:dyDescent="0.2">
      <c r="A17" s="137"/>
      <c r="B17" s="92"/>
      <c r="C17" s="93">
        <v>0</v>
      </c>
      <c r="D17" s="94">
        <v>0.01</v>
      </c>
      <c r="E17" s="92"/>
      <c r="F17" s="8"/>
      <c r="G17" s="8"/>
      <c r="H17" s="8"/>
      <c r="I17" s="8"/>
      <c r="J17" s="8"/>
    </row>
    <row r="18" spans="1:10" x14ac:dyDescent="0.2">
      <c r="A18" s="137"/>
      <c r="B18" s="139" t="s">
        <v>255</v>
      </c>
      <c r="C18" s="140"/>
      <c r="D18" s="140"/>
      <c r="E18" s="136"/>
      <c r="F18" s="8"/>
      <c r="G18" s="8"/>
      <c r="H18" s="8"/>
      <c r="I18" s="8"/>
      <c r="J18" s="8"/>
    </row>
    <row r="19" spans="1:10" x14ac:dyDescent="0.2">
      <c r="A19" s="137"/>
      <c r="B19" s="92"/>
      <c r="C19" s="93">
        <v>1E-3</v>
      </c>
      <c r="D19" s="94">
        <v>0.02</v>
      </c>
      <c r="E19" s="92"/>
      <c r="F19" s="8"/>
      <c r="G19" s="8"/>
      <c r="H19" s="8"/>
      <c r="I19" s="8"/>
      <c r="J19" s="8"/>
    </row>
    <row r="20" spans="1:10" x14ac:dyDescent="0.2">
      <c r="A20" s="137"/>
      <c r="B20" s="139" t="s">
        <v>256</v>
      </c>
      <c r="C20" s="140"/>
      <c r="D20" s="140"/>
      <c r="E20" s="136"/>
      <c r="F20" s="8"/>
      <c r="G20" s="8"/>
      <c r="H20" s="8"/>
      <c r="I20" s="8"/>
      <c r="J20" s="8"/>
    </row>
    <row r="21" spans="1:10" x14ac:dyDescent="0.2">
      <c r="A21" s="137"/>
      <c r="B21" s="92"/>
      <c r="C21" s="93">
        <v>2E-3</v>
      </c>
      <c r="D21" s="94">
        <v>0.03</v>
      </c>
      <c r="E21" s="92"/>
      <c r="F21" s="8"/>
      <c r="G21" s="8"/>
      <c r="H21" s="8"/>
      <c r="I21" s="8"/>
      <c r="J21" s="8"/>
    </row>
    <row r="22" spans="1:10" x14ac:dyDescent="0.2">
      <c r="A22" s="137"/>
      <c r="B22" s="139" t="s">
        <v>287</v>
      </c>
      <c r="C22" s="141"/>
      <c r="D22" s="142"/>
      <c r="E22" s="143"/>
      <c r="F22" s="8"/>
      <c r="G22" s="8"/>
      <c r="H22" s="8"/>
      <c r="I22" s="8"/>
      <c r="J22" s="8"/>
    </row>
    <row r="23" spans="1:10" x14ac:dyDescent="0.2">
      <c r="A23" s="137"/>
      <c r="B23" s="92"/>
      <c r="C23" s="93">
        <v>3.0000000000000001E-3</v>
      </c>
      <c r="D23" s="94">
        <v>0.04</v>
      </c>
      <c r="E23" s="92"/>
      <c r="F23" s="8"/>
      <c r="G23" s="8"/>
      <c r="H23" s="8"/>
      <c r="I23" s="8"/>
      <c r="J23" s="8"/>
    </row>
    <row r="24" spans="1:10" x14ac:dyDescent="0.2">
      <c r="A24" s="137"/>
      <c r="B24" s="139" t="s">
        <v>285</v>
      </c>
      <c r="C24" s="141"/>
      <c r="D24" s="142"/>
      <c r="E24" s="143"/>
      <c r="F24" s="95"/>
      <c r="G24" s="8"/>
      <c r="H24" s="8"/>
      <c r="I24" s="8"/>
      <c r="J24" s="8"/>
    </row>
    <row r="25" spans="1:10" x14ac:dyDescent="0.2">
      <c r="A25" s="137"/>
      <c r="B25" s="96"/>
      <c r="C25" s="144">
        <v>4.0000000000000001E-3</v>
      </c>
      <c r="D25" s="97">
        <v>0.05</v>
      </c>
      <c r="E25" s="96"/>
      <c r="F25" s="95"/>
      <c r="G25" s="8"/>
      <c r="H25" s="8"/>
      <c r="I25" s="8"/>
      <c r="J25" s="8"/>
    </row>
    <row r="26" spans="1:10" x14ac:dyDescent="0.2">
      <c r="A26" s="3"/>
      <c r="B26" s="135"/>
      <c r="C26" s="129"/>
      <c r="D26" s="129"/>
      <c r="E26" s="129"/>
      <c r="F26" s="8"/>
      <c r="G26" s="8"/>
      <c r="H26" s="8"/>
      <c r="I26" s="8"/>
      <c r="J26" s="8"/>
    </row>
    <row r="27" spans="1:10" x14ac:dyDescent="0.2">
      <c r="A27" s="3"/>
      <c r="B27" s="65"/>
      <c r="C27" s="8"/>
      <c r="D27" s="8"/>
      <c r="E27" s="8"/>
      <c r="F27" s="8"/>
      <c r="G27" s="8"/>
      <c r="H27" s="8"/>
      <c r="I27" s="8"/>
      <c r="J27" s="8"/>
    </row>
    <row r="28" spans="1:10" x14ac:dyDescent="0.2">
      <c r="A28" s="3"/>
      <c r="B28" s="65"/>
      <c r="C28" s="8"/>
      <c r="D28" s="8"/>
      <c r="E28" s="8"/>
      <c r="F28" s="8"/>
      <c r="G28" s="8"/>
      <c r="H28" s="8"/>
      <c r="I28" s="8"/>
      <c r="J28" s="8"/>
    </row>
    <row r="29" spans="1:10" x14ac:dyDescent="0.2">
      <c r="A29" s="3"/>
      <c r="B29" s="65"/>
      <c r="C29" s="8"/>
      <c r="D29" s="8"/>
      <c r="E29" s="8"/>
      <c r="F29" s="8"/>
      <c r="G29" s="8"/>
      <c r="H29" s="8"/>
      <c r="I29" s="8"/>
      <c r="J29" s="8"/>
    </row>
    <row r="30" spans="1:10" x14ac:dyDescent="0.2">
      <c r="A30" s="3"/>
      <c r="B30" s="3"/>
      <c r="G30" s="8"/>
      <c r="H30" s="8"/>
      <c r="I30" s="8"/>
      <c r="J30" s="8"/>
    </row>
    <row r="31" spans="1:10" x14ac:dyDescent="0.2">
      <c r="A31" s="3"/>
      <c r="B31" s="3"/>
      <c r="G31" s="8"/>
      <c r="H31" s="8"/>
      <c r="I31" s="8"/>
      <c r="J31" s="8"/>
    </row>
    <row r="32" spans="1:10" x14ac:dyDescent="0.2">
      <c r="A32" s="3"/>
      <c r="B32" s="3"/>
      <c r="G32" s="8"/>
      <c r="H32" s="8"/>
      <c r="I32" s="8"/>
    </row>
    <row r="33" spans="1:10" x14ac:dyDescent="0.2">
      <c r="A33" s="3"/>
      <c r="B33" s="3"/>
      <c r="G33" s="8"/>
      <c r="H33" s="8"/>
      <c r="I33" s="8"/>
    </row>
    <row r="34" spans="1:10" x14ac:dyDescent="0.2">
      <c r="A34" s="3"/>
      <c r="B34" s="3"/>
      <c r="G34" s="8"/>
      <c r="H34" s="8"/>
      <c r="I34" s="8"/>
    </row>
    <row r="35" spans="1:10" x14ac:dyDescent="0.2">
      <c r="A35" s="3"/>
      <c r="B35" s="3"/>
      <c r="G35" s="8"/>
      <c r="H35" s="8"/>
      <c r="I35" s="8"/>
    </row>
    <row r="36" spans="1:10" x14ac:dyDescent="0.2">
      <c r="A36" s="3"/>
      <c r="B36" s="3"/>
      <c r="G36" s="8"/>
      <c r="H36" s="8"/>
      <c r="I36" s="8"/>
    </row>
    <row r="37" spans="1:10" x14ac:dyDescent="0.2">
      <c r="A37" s="3"/>
      <c r="B37" s="3"/>
      <c r="G37" s="8"/>
      <c r="H37" s="8"/>
      <c r="I37" s="8"/>
    </row>
    <row r="38" spans="1:10" x14ac:dyDescent="0.2">
      <c r="A38" s="3"/>
      <c r="B38" s="3"/>
      <c r="G38" s="8"/>
      <c r="H38" s="8"/>
      <c r="I38" s="8"/>
    </row>
    <row r="39" spans="1:10" x14ac:dyDescent="0.2">
      <c r="A39" s="3"/>
      <c r="B39" s="3"/>
      <c r="G39" s="8"/>
      <c r="H39" s="8"/>
      <c r="I39" s="8"/>
    </row>
    <row r="40" spans="1:10" x14ac:dyDescent="0.2">
      <c r="A40" s="3"/>
      <c r="B40" s="3"/>
      <c r="G40" s="8"/>
      <c r="H40" s="8"/>
      <c r="I40" s="8"/>
    </row>
    <row r="41" spans="1:10" x14ac:dyDescent="0.2">
      <c r="A41" s="3"/>
      <c r="B41" s="3"/>
      <c r="G41" s="8"/>
      <c r="H41" s="8"/>
      <c r="I41" s="8"/>
    </row>
    <row r="42" spans="1:10" x14ac:dyDescent="0.2">
      <c r="A42" s="3"/>
      <c r="B42" s="3"/>
      <c r="G42" s="8"/>
      <c r="H42" s="8"/>
      <c r="I42" s="8"/>
    </row>
    <row r="43" spans="1:10" x14ac:dyDescent="0.2">
      <c r="A43" s="3"/>
      <c r="B43" s="3"/>
      <c r="G43" s="8"/>
      <c r="H43" s="8"/>
      <c r="I43" s="8"/>
    </row>
    <row r="44" spans="1:10" ht="12.75" x14ac:dyDescent="0.2">
      <c r="A44" s="3"/>
      <c r="B44" s="3"/>
      <c r="H44" s="172"/>
      <c r="I44" s="172"/>
    </row>
    <row r="45" spans="1:10" ht="12.75" x14ac:dyDescent="0.2">
      <c r="A45" s="3"/>
      <c r="B45" s="3"/>
      <c r="G45" s="107" t="s">
        <v>257</v>
      </c>
      <c r="H45" s="23" t="s">
        <v>254</v>
      </c>
      <c r="I45" s="25" t="s">
        <v>256</v>
      </c>
      <c r="J45" s="25" t="s">
        <v>285</v>
      </c>
    </row>
    <row r="46" spans="1:10" x14ac:dyDescent="0.2">
      <c r="A46" s="3"/>
      <c r="B46" s="3"/>
      <c r="G46" s="110" t="s">
        <v>289</v>
      </c>
      <c r="H46" s="111">
        <f>S128</f>
        <v>0</v>
      </c>
      <c r="I46" s="112" t="str">
        <f>IF(S130&lt;&gt;0,S130,"")</f>
        <v/>
      </c>
      <c r="J46" s="112" t="str">
        <f>IF(S132&lt;&gt;0,S132,"")</f>
        <v/>
      </c>
    </row>
    <row r="47" spans="1:10" x14ac:dyDescent="0.2">
      <c r="A47" s="3"/>
      <c r="B47" s="3"/>
      <c r="G47" s="113" t="s">
        <v>350</v>
      </c>
      <c r="H47" s="114">
        <f>T128</f>
        <v>0</v>
      </c>
      <c r="I47" s="115" t="str">
        <f>IF(T130&lt;&gt;0,T130,"")</f>
        <v/>
      </c>
      <c r="J47" s="115" t="str">
        <f>IF(T132&lt;&gt;0,T132,"")</f>
        <v/>
      </c>
    </row>
    <row r="48" spans="1:10" x14ac:dyDescent="0.2">
      <c r="A48" s="3"/>
      <c r="B48" s="3"/>
      <c r="G48" s="113" t="s">
        <v>351</v>
      </c>
      <c r="H48" s="127" t="str">
        <f>IF(OR(H47=0,I47=""),"",I47/H47)</f>
        <v/>
      </c>
      <c r="I48" s="128"/>
      <c r="J48" s="128"/>
    </row>
    <row r="49" spans="1:10" x14ac:dyDescent="0.2">
      <c r="A49" s="3"/>
      <c r="B49" s="3"/>
      <c r="G49" s="126"/>
      <c r="H49" s="127"/>
      <c r="I49" s="127"/>
      <c r="J49" s="128"/>
    </row>
    <row r="50" spans="1:10" x14ac:dyDescent="0.2">
      <c r="A50" s="3"/>
      <c r="B50" s="3"/>
      <c r="G50" s="131"/>
      <c r="H50" s="132"/>
      <c r="I50" s="132"/>
    </row>
    <row r="51" spans="1:10" x14ac:dyDescent="0.2">
      <c r="A51" s="3"/>
      <c r="B51" s="3"/>
      <c r="G51" s="187" t="str">
        <f>IF(H51&lt;&gt;"","Bettungsmodul:","")</f>
        <v/>
      </c>
      <c r="H51" s="188"/>
      <c r="I51" s="189" t="str">
        <f>IF(H51&lt;&gt;"","MN/m³","")</f>
        <v/>
      </c>
    </row>
    <row r="52" spans="1:10" x14ac:dyDescent="0.2">
      <c r="A52" s="3"/>
      <c r="B52" s="3"/>
      <c r="G52" s="131"/>
      <c r="H52" s="132"/>
      <c r="I52" s="132"/>
    </row>
    <row r="53" spans="1:10" x14ac:dyDescent="0.2">
      <c r="A53" s="3"/>
      <c r="B53" s="3"/>
      <c r="G53" s="131"/>
      <c r="H53" s="132"/>
      <c r="I53" s="132"/>
    </row>
    <row r="54" spans="1:10" x14ac:dyDescent="0.2">
      <c r="A54" s="3"/>
      <c r="B54" s="3"/>
      <c r="G54" s="131"/>
      <c r="H54" s="132"/>
      <c r="I54" s="132"/>
    </row>
    <row r="55" spans="1:10" x14ac:dyDescent="0.2">
      <c r="A55" s="3"/>
      <c r="B55" s="3"/>
      <c r="G55" s="131"/>
      <c r="H55" s="132"/>
      <c r="I55" s="132"/>
    </row>
    <row r="56" spans="1:10" x14ac:dyDescent="0.2">
      <c r="A56" s="3"/>
      <c r="B56" s="3"/>
      <c r="G56" s="131"/>
      <c r="H56" s="132"/>
      <c r="I56" s="132"/>
    </row>
    <row r="57" spans="1:10" x14ac:dyDescent="0.2">
      <c r="A57" s="3"/>
      <c r="B57" s="3"/>
      <c r="G57" s="131"/>
      <c r="H57" s="132"/>
      <c r="I57" s="132"/>
    </row>
    <row r="58" spans="1:10" x14ac:dyDescent="0.2">
      <c r="A58" s="3"/>
      <c r="B58" s="3"/>
      <c r="G58" s="131"/>
      <c r="H58" s="132"/>
      <c r="I58" s="132"/>
    </row>
    <row r="59" spans="1:10" x14ac:dyDescent="0.2">
      <c r="A59" s="3"/>
      <c r="B59" s="3"/>
      <c r="G59" s="131"/>
      <c r="H59" s="132"/>
      <c r="I59" s="132"/>
    </row>
    <row r="60" spans="1:10" x14ac:dyDescent="0.2">
      <c r="A60" s="3"/>
      <c r="B60" s="3"/>
      <c r="G60" s="131"/>
      <c r="H60" s="132"/>
      <c r="I60" s="132"/>
    </row>
    <row r="61" spans="1:10" x14ac:dyDescent="0.2">
      <c r="A61" s="3"/>
      <c r="B61" s="3"/>
      <c r="G61" s="131"/>
      <c r="H61" s="132"/>
      <c r="I61" s="132"/>
    </row>
    <row r="62" spans="1:10" x14ac:dyDescent="0.2">
      <c r="A62" s="3"/>
      <c r="B62" s="3"/>
      <c r="G62" s="131"/>
      <c r="H62" s="132"/>
      <c r="I62" s="132"/>
    </row>
    <row r="63" spans="1:10" x14ac:dyDescent="0.2">
      <c r="A63" s="3"/>
      <c r="B63" s="3"/>
      <c r="G63" s="131"/>
      <c r="H63" s="132"/>
      <c r="I63" s="132"/>
    </row>
    <row r="64" spans="1:10" x14ac:dyDescent="0.2">
      <c r="A64" s="3"/>
      <c r="B64" s="3"/>
      <c r="G64" s="131"/>
      <c r="H64" s="132"/>
      <c r="I64" s="132"/>
    </row>
    <row r="65" spans="1:10" x14ac:dyDescent="0.2">
      <c r="A65" s="3"/>
      <c r="B65" s="3"/>
      <c r="G65" s="131"/>
      <c r="H65" s="132"/>
      <c r="I65" s="132"/>
    </row>
    <row r="66" spans="1:10" x14ac:dyDescent="0.2">
      <c r="A66" s="3"/>
      <c r="B66" s="3"/>
      <c r="G66" s="131"/>
      <c r="H66" s="132"/>
      <c r="I66" s="132"/>
    </row>
    <row r="67" spans="1:10" x14ac:dyDescent="0.2">
      <c r="A67" s="3"/>
      <c r="B67" s="3"/>
      <c r="G67" s="131"/>
      <c r="H67" s="132"/>
      <c r="I67" s="132"/>
    </row>
    <row r="68" spans="1:10" x14ac:dyDescent="0.2">
      <c r="A68" s="3"/>
      <c r="B68" s="3"/>
      <c r="G68" s="131"/>
      <c r="H68" s="132"/>
      <c r="I68" s="132"/>
    </row>
    <row r="69" spans="1:10" x14ac:dyDescent="0.2">
      <c r="A69" s="3"/>
      <c r="B69" s="3"/>
      <c r="G69" s="131"/>
      <c r="H69" s="132"/>
      <c r="I69" s="132"/>
    </row>
    <row r="70" spans="1:10" ht="12.75" x14ac:dyDescent="0.2">
      <c r="A70" s="3"/>
      <c r="B70" s="3"/>
      <c r="G70" s="131"/>
      <c r="H70" s="132"/>
      <c r="I70" s="132"/>
      <c r="J70" s="82"/>
    </row>
    <row r="71" spans="1:10" s="82" customFormat="1" ht="12.75" x14ac:dyDescent="0.2">
      <c r="A71" s="133"/>
      <c r="B71" s="134"/>
      <c r="G71" s="131"/>
      <c r="H71" s="132"/>
      <c r="I71" s="132"/>
      <c r="J71" s="2"/>
    </row>
    <row r="72" spans="1:10" x14ac:dyDescent="0.2">
      <c r="A72" s="3"/>
      <c r="B72" s="4"/>
      <c r="G72" s="131"/>
      <c r="H72" s="132"/>
      <c r="I72" s="132"/>
    </row>
    <row r="73" spans="1:10" x14ac:dyDescent="0.2">
      <c r="A73" s="3"/>
      <c r="B73" s="3"/>
    </row>
    <row r="74" spans="1:10" x14ac:dyDescent="0.2">
      <c r="A74" s="3"/>
      <c r="B74" s="3"/>
    </row>
    <row r="75" spans="1:10" ht="12.75" x14ac:dyDescent="0.2">
      <c r="A75" s="3"/>
      <c r="B75" s="3"/>
      <c r="G75" s="82"/>
      <c r="H75" s="82"/>
      <c r="I75" s="82"/>
    </row>
    <row r="76" spans="1:10" x14ac:dyDescent="0.2">
      <c r="A76" s="3"/>
      <c r="B76" s="3"/>
    </row>
    <row r="77" spans="1:10" x14ac:dyDescent="0.2">
      <c r="A77" s="3"/>
      <c r="B77" s="3"/>
    </row>
    <row r="78" spans="1:10" x14ac:dyDescent="0.2">
      <c r="A78" s="3"/>
      <c r="B78" s="3"/>
    </row>
    <row r="79" spans="1:10" x14ac:dyDescent="0.2">
      <c r="A79" s="3"/>
      <c r="B79" s="3"/>
    </row>
    <row r="80" spans="1:10" x14ac:dyDescent="0.2">
      <c r="A80" s="3"/>
      <c r="B80" s="3"/>
      <c r="G80" s="3"/>
      <c r="H80" s="3"/>
      <c r="I80" s="3"/>
    </row>
    <row r="81" spans="1:10" x14ac:dyDescent="0.2">
      <c r="A81" s="3"/>
      <c r="B81" s="3"/>
      <c r="G81" s="3"/>
      <c r="H81" s="3"/>
      <c r="I81" s="3"/>
    </row>
    <row r="82" spans="1:10" x14ac:dyDescent="0.2">
      <c r="A82" s="3"/>
      <c r="B82" s="3"/>
      <c r="G82" s="3"/>
      <c r="H82" s="3"/>
      <c r="I82" s="3"/>
    </row>
    <row r="83" spans="1:10" x14ac:dyDescent="0.2">
      <c r="A83" s="3"/>
      <c r="B83" s="3"/>
      <c r="G83" s="3"/>
      <c r="H83" s="3"/>
      <c r="I83" s="3"/>
    </row>
    <row r="84" spans="1:10" x14ac:dyDescent="0.2">
      <c r="A84" s="3"/>
      <c r="B84" s="3"/>
      <c r="G84" s="3"/>
      <c r="H84" s="3"/>
      <c r="I84" s="3"/>
    </row>
    <row r="85" spans="1:10" x14ac:dyDescent="0.2">
      <c r="A85" s="3"/>
      <c r="B85" s="3"/>
      <c r="G85" s="3"/>
      <c r="H85" s="3"/>
      <c r="I85" s="3"/>
    </row>
    <row r="86" spans="1:10" x14ac:dyDescent="0.2">
      <c r="A86" s="3"/>
      <c r="B86" s="3"/>
      <c r="G86" s="3"/>
      <c r="H86" s="3"/>
      <c r="I86" s="3"/>
    </row>
    <row r="87" spans="1:10" x14ac:dyDescent="0.2">
      <c r="A87" s="3"/>
      <c r="B87" s="3"/>
      <c r="G87" s="3"/>
      <c r="H87" s="3"/>
      <c r="I87" s="3"/>
    </row>
    <row r="88" spans="1:10" x14ac:dyDescent="0.2">
      <c r="A88" s="3"/>
      <c r="B88" s="3"/>
      <c r="G88" s="3"/>
      <c r="H88" s="3"/>
      <c r="I88" s="3"/>
    </row>
    <row r="89" spans="1:10" x14ac:dyDescent="0.2">
      <c r="A89" s="3"/>
      <c r="B89" s="3"/>
      <c r="G89" s="3"/>
      <c r="H89" s="3"/>
      <c r="I89" s="3"/>
    </row>
    <row r="90" spans="1:10" x14ac:dyDescent="0.2">
      <c r="A90" s="3"/>
      <c r="B90" s="3"/>
      <c r="G90" s="3"/>
      <c r="H90" s="3"/>
      <c r="I90" s="3"/>
    </row>
    <row r="91" spans="1:10" x14ac:dyDescent="0.2">
      <c r="A91" s="3"/>
      <c r="B91" s="3"/>
      <c r="G91" s="3"/>
      <c r="H91" s="3"/>
      <c r="I91" s="3"/>
    </row>
    <row r="92" spans="1:10" x14ac:dyDescent="0.2">
      <c r="A92" s="3"/>
      <c r="B92" s="3"/>
      <c r="G92" s="3"/>
      <c r="H92" s="3"/>
      <c r="I92" s="3"/>
    </row>
    <row r="93" spans="1:10" x14ac:dyDescent="0.2">
      <c r="A93" s="3"/>
      <c r="B93" s="3"/>
      <c r="G93" s="3"/>
      <c r="H93" s="3"/>
      <c r="I93" s="3"/>
    </row>
    <row r="94" spans="1:10" x14ac:dyDescent="0.2">
      <c r="A94" s="3"/>
      <c r="B94" s="3"/>
      <c r="G94" s="3"/>
      <c r="H94" s="3"/>
      <c r="I94" s="3"/>
    </row>
    <row r="95" spans="1:10" x14ac:dyDescent="0.2">
      <c r="A95" s="3"/>
      <c r="B95" s="3"/>
      <c r="G95" s="3"/>
      <c r="H95" s="3"/>
      <c r="I95" s="3"/>
      <c r="J95" s="3"/>
    </row>
    <row r="96" spans="1:10" x14ac:dyDescent="0.2">
      <c r="A96" s="3"/>
      <c r="B96" s="3"/>
      <c r="G96" s="3"/>
      <c r="H96" s="3"/>
      <c r="I96" s="3"/>
      <c r="J96" s="3"/>
    </row>
    <row r="97" spans="1:14" x14ac:dyDescent="0.2">
      <c r="A97" s="3"/>
      <c r="B97" s="3"/>
      <c r="G97" s="3"/>
      <c r="H97" s="3"/>
      <c r="I97" s="3"/>
      <c r="J97" s="3"/>
    </row>
    <row r="98" spans="1:14" x14ac:dyDescent="0.2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</row>
    <row r="99" spans="1:14" x14ac:dyDescent="0.2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</row>
    <row r="100" spans="1:14" x14ac:dyDescent="0.2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</row>
    <row r="101" spans="1:14" x14ac:dyDescent="0.2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 t="s">
        <v>92</v>
      </c>
    </row>
    <row r="102" spans="1:14" x14ac:dyDescent="0.2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</row>
    <row r="103" spans="1:14" x14ac:dyDescent="0.2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</row>
    <row r="104" spans="1:14" x14ac:dyDescent="0.2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</row>
    <row r="105" spans="1:14" x14ac:dyDescent="0.2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</row>
    <row r="106" spans="1:14" x14ac:dyDescent="0.2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 t="s">
        <v>93</v>
      </c>
    </row>
    <row r="107" spans="1:14" x14ac:dyDescent="0.2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</row>
    <row r="108" spans="1:14" x14ac:dyDescent="0.2">
      <c r="A108" s="3"/>
      <c r="B108" s="3"/>
      <c r="C108" s="3"/>
      <c r="D108" s="3"/>
      <c r="E108" s="3"/>
      <c r="F108" s="3"/>
      <c r="J108" s="3"/>
      <c r="K108" s="3"/>
      <c r="L108" s="3"/>
      <c r="M108" s="3"/>
      <c r="N108" s="3"/>
    </row>
    <row r="109" spans="1:14" x14ac:dyDescent="0.2">
      <c r="A109" s="3"/>
      <c r="B109" s="3"/>
      <c r="C109" s="3"/>
      <c r="D109" s="3"/>
      <c r="E109" s="3"/>
      <c r="F109" s="3"/>
      <c r="J109" s="3"/>
      <c r="K109" s="3"/>
      <c r="L109" s="3"/>
      <c r="M109" s="3"/>
      <c r="N109" s="3"/>
    </row>
    <row r="110" spans="1:14" x14ac:dyDescent="0.2">
      <c r="A110" s="3"/>
      <c r="B110" s="3"/>
      <c r="C110" s="3"/>
      <c r="D110" s="3"/>
      <c r="E110" s="3"/>
      <c r="F110" s="3"/>
      <c r="J110" s="3"/>
      <c r="K110" s="3"/>
      <c r="L110" s="3"/>
      <c r="M110" s="3"/>
      <c r="N110" s="3"/>
    </row>
    <row r="111" spans="1:14" x14ac:dyDescent="0.2">
      <c r="A111" s="3"/>
      <c r="B111" s="3"/>
      <c r="C111" s="3"/>
      <c r="D111" s="3"/>
      <c r="E111" s="3"/>
      <c r="F111" s="3"/>
      <c r="J111" s="3"/>
      <c r="K111" s="3"/>
      <c r="L111" s="3"/>
      <c r="M111" s="3"/>
      <c r="N111" s="3" t="s">
        <v>94</v>
      </c>
    </row>
    <row r="112" spans="1:14" x14ac:dyDescent="0.2">
      <c r="A112" s="3"/>
      <c r="B112" s="3"/>
      <c r="C112" s="3"/>
      <c r="D112" s="3"/>
      <c r="E112" s="3"/>
      <c r="F112" s="3"/>
      <c r="J112" s="3"/>
      <c r="K112" s="3"/>
      <c r="L112" s="3"/>
      <c r="M112" s="3"/>
      <c r="N112" s="3"/>
    </row>
    <row r="113" spans="1:25" x14ac:dyDescent="0.2">
      <c r="A113" s="3"/>
      <c r="B113" s="3"/>
      <c r="C113" s="3"/>
      <c r="D113" s="3"/>
      <c r="E113" s="3"/>
      <c r="F113" s="3"/>
      <c r="J113" s="3"/>
      <c r="K113" s="3"/>
      <c r="L113" s="3"/>
      <c r="M113" s="3"/>
      <c r="N113" s="3"/>
    </row>
    <row r="114" spans="1:25" x14ac:dyDescent="0.2">
      <c r="A114" s="3"/>
      <c r="B114" s="3"/>
      <c r="C114" s="3"/>
      <c r="D114" s="3"/>
      <c r="E114" s="3"/>
      <c r="F114" s="3"/>
      <c r="J114" s="3"/>
      <c r="K114" s="3"/>
      <c r="L114" s="3"/>
      <c r="M114" s="3"/>
      <c r="N114" s="3"/>
    </row>
    <row r="115" spans="1:25" x14ac:dyDescent="0.2">
      <c r="A115" s="3"/>
      <c r="B115" s="3"/>
      <c r="C115" s="3"/>
      <c r="D115" s="3"/>
      <c r="E115" s="3"/>
      <c r="F115" s="3"/>
      <c r="J115" s="3"/>
      <c r="K115" s="3"/>
      <c r="L115" s="3"/>
      <c r="M115" s="3"/>
      <c r="N115" s="3"/>
    </row>
    <row r="116" spans="1:25" x14ac:dyDescent="0.2">
      <c r="A116" s="3"/>
      <c r="B116" s="3"/>
      <c r="C116" s="3"/>
      <c r="D116" s="3"/>
      <c r="E116" s="3"/>
      <c r="F116" s="3"/>
      <c r="J116" s="3"/>
      <c r="K116" s="3"/>
      <c r="L116" s="3"/>
      <c r="M116" s="3"/>
      <c r="N116" s="3" t="s">
        <v>95</v>
      </c>
    </row>
    <row r="117" spans="1:25" x14ac:dyDescent="0.2">
      <c r="A117" s="3"/>
      <c r="B117" s="3"/>
      <c r="C117" s="3"/>
      <c r="D117" s="3"/>
      <c r="E117" s="3"/>
      <c r="F117" s="3"/>
      <c r="J117" s="3"/>
      <c r="K117" s="3"/>
      <c r="L117" s="3"/>
      <c r="M117" s="3"/>
      <c r="N117" s="3"/>
    </row>
    <row r="118" spans="1:25" x14ac:dyDescent="0.2">
      <c r="A118" s="3"/>
      <c r="B118" s="3"/>
      <c r="C118" s="3"/>
      <c r="D118" s="3"/>
      <c r="E118" s="3"/>
      <c r="F118" s="3"/>
      <c r="J118" s="3"/>
      <c r="K118" s="3"/>
      <c r="L118" s="3"/>
      <c r="M118" s="3"/>
      <c r="N118" s="3"/>
    </row>
    <row r="119" spans="1:25" x14ac:dyDescent="0.2">
      <c r="A119" s="3"/>
      <c r="B119" s="3"/>
      <c r="C119" s="3"/>
      <c r="D119" s="3"/>
      <c r="E119" s="3"/>
      <c r="F119" s="3"/>
      <c r="J119" s="3"/>
      <c r="K119" s="3"/>
      <c r="L119" s="3"/>
      <c r="M119" s="3"/>
      <c r="N119" s="3"/>
    </row>
    <row r="120" spans="1:25" x14ac:dyDescent="0.2">
      <c r="A120" s="3"/>
      <c r="B120" s="3"/>
      <c r="C120" s="3"/>
      <c r="D120" s="3"/>
      <c r="E120" s="3"/>
      <c r="F120" s="3"/>
      <c r="J120" s="3"/>
      <c r="K120" s="3"/>
      <c r="L120" s="3"/>
      <c r="M120" s="3"/>
      <c r="N120" s="3"/>
    </row>
    <row r="121" spans="1:25" x14ac:dyDescent="0.2">
      <c r="A121" s="3"/>
      <c r="B121" s="3"/>
      <c r="C121" s="3"/>
      <c r="D121" s="3"/>
      <c r="E121" s="3"/>
      <c r="F121" s="3"/>
      <c r="J121" s="3"/>
      <c r="K121" s="3"/>
      <c r="L121" s="3"/>
      <c r="M121" s="3"/>
      <c r="N121" s="3" t="s">
        <v>96</v>
      </c>
    </row>
    <row r="122" spans="1:25" x14ac:dyDescent="0.2">
      <c r="A122" s="3"/>
      <c r="B122" s="3"/>
      <c r="C122" s="3"/>
      <c r="D122" s="3"/>
      <c r="E122" s="3"/>
      <c r="F122" s="3"/>
      <c r="J122" s="3"/>
      <c r="K122" s="3"/>
      <c r="L122" s="3"/>
      <c r="M122" s="3"/>
      <c r="N122" s="3"/>
    </row>
    <row r="123" spans="1:25" x14ac:dyDescent="0.2">
      <c r="A123" s="3"/>
      <c r="B123" s="3"/>
      <c r="C123" s="3"/>
      <c r="D123" s="3"/>
      <c r="E123" s="3"/>
      <c r="F123" s="3"/>
      <c r="K123" s="3"/>
      <c r="L123" s="3"/>
      <c r="M123" s="3"/>
      <c r="N123" s="3"/>
    </row>
    <row r="124" spans="1:25" x14ac:dyDescent="0.2">
      <c r="A124" s="3"/>
      <c r="B124" s="3"/>
      <c r="C124" s="3"/>
      <c r="D124" s="3"/>
      <c r="E124" s="3"/>
      <c r="F124" s="3"/>
      <c r="K124" s="3"/>
      <c r="L124" s="3"/>
      <c r="M124" s="3"/>
      <c r="N124" s="3"/>
    </row>
    <row r="125" spans="1:25" x14ac:dyDescent="0.2">
      <c r="A125" s="3"/>
      <c r="B125" s="3"/>
      <c r="C125" s="3"/>
      <c r="D125" s="3"/>
      <c r="E125" s="3"/>
      <c r="F125" s="3"/>
      <c r="K125" s="3"/>
      <c r="L125" s="3"/>
      <c r="M125" s="3"/>
      <c r="N125" s="3"/>
    </row>
    <row r="126" spans="1:25" x14ac:dyDescent="0.2">
      <c r="O126" s="2" t="s">
        <v>7</v>
      </c>
      <c r="Q126" s="3"/>
    </row>
    <row r="127" spans="1:25" x14ac:dyDescent="0.2">
      <c r="O127" s="1" t="s">
        <v>8</v>
      </c>
      <c r="P127" s="1" t="s">
        <v>9</v>
      </c>
      <c r="Q127" s="1" t="s">
        <v>10</v>
      </c>
      <c r="R127" s="1" t="s">
        <v>11</v>
      </c>
      <c r="S127" s="70" t="s">
        <v>12</v>
      </c>
      <c r="T127" s="1" t="s">
        <v>13</v>
      </c>
      <c r="U127" s="1" t="s">
        <v>75</v>
      </c>
      <c r="V127" s="1" t="s">
        <v>76</v>
      </c>
      <c r="W127" s="1" t="s">
        <v>77</v>
      </c>
      <c r="X127" s="1"/>
      <c r="Y127" s="1"/>
    </row>
    <row r="128" spans="1:25" x14ac:dyDescent="0.2">
      <c r="Q128" s="3"/>
    </row>
    <row r="129" spans="15:20" x14ac:dyDescent="0.2">
      <c r="Q129" s="3"/>
    </row>
    <row r="135" spans="15:20" x14ac:dyDescent="0.2">
      <c r="O135" s="2" t="s">
        <v>395</v>
      </c>
    </row>
    <row r="136" spans="15:20" x14ac:dyDescent="0.2">
      <c r="O136" s="2" t="s">
        <v>396</v>
      </c>
    </row>
    <row r="137" spans="15:20" x14ac:dyDescent="0.2">
      <c r="O137" s="2" t="s">
        <v>14</v>
      </c>
      <c r="P137" s="1"/>
    </row>
    <row r="138" spans="15:20" x14ac:dyDescent="0.2">
      <c r="O138" s="2" t="s">
        <v>15</v>
      </c>
      <c r="P138" s="51"/>
      <c r="R138" s="52"/>
      <c r="S138" s="53"/>
      <c r="T138" s="54"/>
    </row>
    <row r="139" spans="15:20" x14ac:dyDescent="0.2">
      <c r="O139" s="2" t="s">
        <v>3</v>
      </c>
      <c r="P139" s="55"/>
    </row>
    <row r="140" spans="15:20" x14ac:dyDescent="0.2">
      <c r="O140" s="2" t="s">
        <v>16</v>
      </c>
      <c r="P140" s="55"/>
    </row>
    <row r="141" spans="15:20" x14ac:dyDescent="0.2">
      <c r="O141" s="2" t="s">
        <v>1</v>
      </c>
      <c r="P141" s="1"/>
    </row>
    <row r="142" spans="15:20" x14ac:dyDescent="0.2">
      <c r="O142" s="2" t="s">
        <v>17</v>
      </c>
      <c r="P142" s="1"/>
    </row>
    <row r="143" spans="15:20" x14ac:dyDescent="0.2">
      <c r="O143" s="2" t="s">
        <v>2</v>
      </c>
      <c r="P143" s="41"/>
    </row>
    <row r="144" spans="15:20" x14ac:dyDescent="0.2">
      <c r="O144" s="2" t="s">
        <v>74</v>
      </c>
      <c r="P144" s="41"/>
    </row>
    <row r="145" spans="15:25" x14ac:dyDescent="0.2">
      <c r="O145" s="2" t="s">
        <v>387</v>
      </c>
      <c r="P145" s="41"/>
    </row>
    <row r="146" spans="15:25" x14ac:dyDescent="0.2">
      <c r="O146" s="1" t="s">
        <v>166</v>
      </c>
    </row>
    <row r="147" spans="15:25" ht="10.15" customHeight="1" x14ac:dyDescent="0.2">
      <c r="O147" s="1" t="s">
        <v>19</v>
      </c>
      <c r="P147" s="1" t="s">
        <v>20</v>
      </c>
    </row>
    <row r="148" spans="15:25" x14ac:dyDescent="0.2">
      <c r="O148" s="2">
        <v>45</v>
      </c>
      <c r="P148" s="2">
        <v>2.2000000000000002</v>
      </c>
    </row>
    <row r="149" spans="15:25" x14ac:dyDescent="0.2">
      <c r="O149" s="2">
        <v>80</v>
      </c>
      <c r="P149" s="2">
        <v>2.2999999999999998</v>
      </c>
    </row>
    <row r="150" spans="15:25" x14ac:dyDescent="0.2">
      <c r="O150" s="2">
        <v>100</v>
      </c>
      <c r="P150" s="2">
        <v>2.5</v>
      </c>
    </row>
    <row r="151" spans="15:25" x14ac:dyDescent="0.2">
      <c r="O151" s="2">
        <v>120</v>
      </c>
      <c r="P151" s="2">
        <v>2.6</v>
      </c>
    </row>
    <row r="152" spans="15:25" x14ac:dyDescent="0.2">
      <c r="O152" s="2">
        <v>150</v>
      </c>
    </row>
    <row r="153" spans="15:25" x14ac:dyDescent="0.2">
      <c r="O153" s="2">
        <v>180</v>
      </c>
    </row>
    <row r="155" spans="15:25" x14ac:dyDescent="0.2">
      <c r="O155" s="2" t="s">
        <v>170</v>
      </c>
    </row>
    <row r="156" spans="15:25" x14ac:dyDescent="0.2">
      <c r="O156" s="2" t="s">
        <v>21</v>
      </c>
      <c r="Q156" s="2" t="s">
        <v>254</v>
      </c>
      <c r="S156" s="2" t="s">
        <v>255</v>
      </c>
      <c r="U156" s="2" t="s">
        <v>256</v>
      </c>
      <c r="W156" s="2" t="s">
        <v>286</v>
      </c>
      <c r="Y156" s="2" t="s">
        <v>285</v>
      </c>
    </row>
    <row r="157" spans="15:25" x14ac:dyDescent="0.2">
      <c r="O157" s="2">
        <v>0</v>
      </c>
      <c r="P157" s="2">
        <f>O157</f>
        <v>0</v>
      </c>
      <c r="Q157" s="2">
        <f>IF(0=$S$128,P157,$O$128+$P$128*P157+$Q$128*P157*P157)</f>
        <v>0</v>
      </c>
      <c r="R157" s="2">
        <f>IF(OR($S$128=0,O157&lt;=$S$129),O157,$S$129)</f>
        <v>0</v>
      </c>
      <c r="S157" s="2">
        <f>IF(0=$S$128,R157*1.1,$O$129+$P$129*R157+$Q$129*R157*R157)</f>
        <v>0</v>
      </c>
      <c r="T157" s="2">
        <f>IF(OR($S$128=0,O157&lt;=$S$130),O157,$S$130)</f>
        <v>0</v>
      </c>
      <c r="U157" s="2">
        <f>IF(0=$S$128,T157*1.2,$O$130+$P$130*T157+$Q$130*T157*T157)</f>
        <v>0</v>
      </c>
      <c r="V157" s="2">
        <f>IF(OR($S$128=0,O157&lt;=$S$145),O157,$S$131)</f>
        <v>0</v>
      </c>
      <c r="W157" s="2">
        <f>IF(0=$S$128,V157*1.3,$O$131+$P$131*V157+$Q$131*V157*V157)</f>
        <v>0</v>
      </c>
      <c r="X157" s="2">
        <f>IF(OR($S$128=0,O157&lt;=$S$132),O157,$S$132)</f>
        <v>0</v>
      </c>
      <c r="Y157" s="2">
        <f>IF(0=$S$128,X157*1.4,$O$132+$P$132*X157+$Q$132*X157*X157)</f>
        <v>0</v>
      </c>
    </row>
    <row r="158" spans="15:25" x14ac:dyDescent="0.2">
      <c r="O158" s="2">
        <v>0.02</v>
      </c>
      <c r="P158" s="2">
        <f>O158</f>
        <v>0.02</v>
      </c>
      <c r="Q158" s="2">
        <f>IF(0=$S$128,P158,$O$128+$P$128*P158+$Q$128*P158*P158)</f>
        <v>0.02</v>
      </c>
      <c r="R158" s="2">
        <f>IF(OR($S$128=0,O158&lt;=$S$129),O158,$S$129)</f>
        <v>0.02</v>
      </c>
      <c r="S158" s="2">
        <f>IF(0=$S$128,R158*1.1,$O$129+$P$129*R158+$Q$129*R158*R158)</f>
        <v>2.2000000000000002E-2</v>
      </c>
      <c r="T158" s="2">
        <f>IF(OR($S$128=0,O158&lt;=$S$130),O158,$S$130)</f>
        <v>0.02</v>
      </c>
      <c r="U158" s="2">
        <f>IF(0=$S$128,T158*1.2,$O$130+$P$130*T158+$Q$130*T158*T158)</f>
        <v>2.4E-2</v>
      </c>
      <c r="V158" s="2">
        <f>IF(OR($S$128=0,O158&lt;=$S$145),O158,$S$131)</f>
        <v>0.02</v>
      </c>
      <c r="W158" s="2">
        <f>IF(0=$S$128,V158*1.3,$O$131+$P$131*V158+$Q$131*V158*V158)</f>
        <v>2.6000000000000002E-2</v>
      </c>
      <c r="X158" s="2">
        <f>IF(OR($S$128=0,O158&lt;=$S$132),O158,$S$132)</f>
        <v>0.02</v>
      </c>
      <c r="Y158" s="2">
        <f>IF(0=$S$128,X158*1.4,$O$132+$P$132*X158+$Q$132*X158*X158)</f>
        <v>2.7999999999999997E-2</v>
      </c>
    </row>
    <row r="159" spans="15:25" x14ac:dyDescent="0.2">
      <c r="O159" s="2">
        <v>0.04</v>
      </c>
      <c r="P159" s="2">
        <f>O159</f>
        <v>0.04</v>
      </c>
      <c r="Q159" s="2">
        <f>IF(0=$S$128,P159,$O$128+$P$128*P159+$Q$128*P159*P159)</f>
        <v>0.04</v>
      </c>
      <c r="R159" s="2">
        <f>IF(OR($S$128=0,O159&lt;=$S$129),O159,$S$129)</f>
        <v>0.04</v>
      </c>
      <c r="S159" s="2">
        <f>IF(0=$S$128,R159*1.1,$O$129+$P$129*R159+$Q$129*R159*R159)</f>
        <v>4.4000000000000004E-2</v>
      </c>
      <c r="T159" s="2">
        <f>IF(OR($S$128=0,O159&lt;=$S$130),O159,$S$130)</f>
        <v>0.04</v>
      </c>
      <c r="U159" s="2">
        <f>IF(0=$S$128,T159*1.2,$O$130+$P$130*T159+$Q$130*T159*T159)</f>
        <v>4.8000000000000001E-2</v>
      </c>
      <c r="V159" s="2">
        <f>IF(OR($S$128=0,O159&lt;=$S$145),O159,$S$131)</f>
        <v>0.04</v>
      </c>
      <c r="W159" s="2">
        <f>IF(0=$S$128,V159*1.3,$O$131+$P$131*V159+$Q$131*V159*V159)</f>
        <v>5.2000000000000005E-2</v>
      </c>
      <c r="X159" s="2">
        <f>IF(OR($S$128=0,O159&lt;=$S$132),O159,$S$132)</f>
        <v>0.04</v>
      </c>
      <c r="Y159" s="2">
        <f>IF(0=$S$128,X159*1.4,$O$132+$P$132*X159+$Q$132*X159*X159)</f>
        <v>5.5999999999999994E-2</v>
      </c>
    </row>
    <row r="160" spans="15:25" x14ac:dyDescent="0.2">
      <c r="O160" s="2">
        <v>0.06</v>
      </c>
      <c r="P160" s="2">
        <f t="shared" ref="P160:P187" si="0">IF(O160&lt;=$S$128,O160,$S$128)</f>
        <v>0</v>
      </c>
      <c r="Q160" s="2">
        <f t="shared" ref="Q160:Q187" si="1">$O$128+$P$128*P160+$Q$128*P160*P160</f>
        <v>0</v>
      </c>
      <c r="R160" s="2">
        <f t="shared" ref="R160:R187" si="2">IF(O160&lt;=$S$129,O160,$S$129)</f>
        <v>0</v>
      </c>
      <c r="S160" s="2">
        <f t="shared" ref="S160:S187" si="3">$O$129+$P$129*R160+$Q$129*R160*R160</f>
        <v>0</v>
      </c>
      <c r="T160" s="2">
        <f t="shared" ref="T160:T187" si="4">IF(O160&lt;=$S$130,O160,$S$130)</f>
        <v>0</v>
      </c>
      <c r="U160" s="2">
        <f t="shared" ref="U160:U187" si="5">$O$130+$P$130*T160+$Q$130*T160*T160</f>
        <v>0</v>
      </c>
      <c r="V160" s="2">
        <f t="shared" ref="V160:V187" si="6">IF(O160&lt;=$S$145,O160,$S$131)</f>
        <v>0</v>
      </c>
      <c r="W160" s="2">
        <f t="shared" ref="W160:W187" si="7">$O$131+$P$131*V160+$Q$131*V160*V160</f>
        <v>0</v>
      </c>
      <c r="X160" s="2">
        <f t="shared" ref="X160:X187" si="8">IF(O160&lt;=$S$132,O160,$S$132)</f>
        <v>0</v>
      </c>
      <c r="Y160" s="2">
        <f t="shared" ref="Y160:Y187" si="9">$O$132+$P$132*X160+$Q$132*X160*X160</f>
        <v>0</v>
      </c>
    </row>
    <row r="161" spans="15:25" x14ac:dyDescent="0.2">
      <c r="O161" s="2">
        <v>0.08</v>
      </c>
      <c r="P161" s="2">
        <f t="shared" si="0"/>
        <v>0</v>
      </c>
      <c r="Q161" s="2">
        <f t="shared" si="1"/>
        <v>0</v>
      </c>
      <c r="R161" s="2">
        <f t="shared" si="2"/>
        <v>0</v>
      </c>
      <c r="S161" s="2">
        <f t="shared" si="3"/>
        <v>0</v>
      </c>
      <c r="T161" s="2">
        <f t="shared" si="4"/>
        <v>0</v>
      </c>
      <c r="U161" s="2">
        <f t="shared" si="5"/>
        <v>0</v>
      </c>
      <c r="V161" s="2">
        <f t="shared" si="6"/>
        <v>0</v>
      </c>
      <c r="W161" s="2">
        <f t="shared" si="7"/>
        <v>0</v>
      </c>
      <c r="X161" s="2">
        <f t="shared" si="8"/>
        <v>0</v>
      </c>
      <c r="Y161" s="2">
        <f t="shared" si="9"/>
        <v>0</v>
      </c>
    </row>
    <row r="162" spans="15:25" x14ac:dyDescent="0.2">
      <c r="O162" s="2">
        <v>0.1</v>
      </c>
      <c r="P162" s="2">
        <f t="shared" si="0"/>
        <v>0</v>
      </c>
      <c r="Q162" s="2">
        <f t="shared" si="1"/>
        <v>0</v>
      </c>
      <c r="R162" s="2">
        <f t="shared" si="2"/>
        <v>0</v>
      </c>
      <c r="S162" s="2">
        <f t="shared" si="3"/>
        <v>0</v>
      </c>
      <c r="T162" s="2">
        <f t="shared" si="4"/>
        <v>0</v>
      </c>
      <c r="U162" s="2">
        <f t="shared" si="5"/>
        <v>0</v>
      </c>
      <c r="V162" s="2">
        <f t="shared" si="6"/>
        <v>0</v>
      </c>
      <c r="W162" s="2">
        <f t="shared" si="7"/>
        <v>0</v>
      </c>
      <c r="X162" s="2">
        <f t="shared" si="8"/>
        <v>0</v>
      </c>
      <c r="Y162" s="2">
        <f t="shared" si="9"/>
        <v>0</v>
      </c>
    </row>
    <row r="163" spans="15:25" x14ac:dyDescent="0.2">
      <c r="O163" s="2">
        <v>0.12</v>
      </c>
      <c r="P163" s="2">
        <f t="shared" si="0"/>
        <v>0</v>
      </c>
      <c r="Q163" s="2">
        <f t="shared" si="1"/>
        <v>0</v>
      </c>
      <c r="R163" s="2">
        <f t="shared" si="2"/>
        <v>0</v>
      </c>
      <c r="S163" s="2">
        <f t="shared" si="3"/>
        <v>0</v>
      </c>
      <c r="T163" s="2">
        <f t="shared" si="4"/>
        <v>0</v>
      </c>
      <c r="U163" s="2">
        <f t="shared" si="5"/>
        <v>0</v>
      </c>
      <c r="V163" s="2">
        <f t="shared" si="6"/>
        <v>0</v>
      </c>
      <c r="W163" s="2">
        <f t="shared" si="7"/>
        <v>0</v>
      </c>
      <c r="X163" s="2">
        <f t="shared" si="8"/>
        <v>0</v>
      </c>
      <c r="Y163" s="2">
        <f t="shared" si="9"/>
        <v>0</v>
      </c>
    </row>
    <row r="164" spans="15:25" x14ac:dyDescent="0.2">
      <c r="O164" s="2">
        <v>0.14000000000000001</v>
      </c>
      <c r="P164" s="2">
        <f t="shared" si="0"/>
        <v>0</v>
      </c>
      <c r="Q164" s="2">
        <f t="shared" si="1"/>
        <v>0</v>
      </c>
      <c r="R164" s="2">
        <f t="shared" si="2"/>
        <v>0</v>
      </c>
      <c r="S164" s="2">
        <f t="shared" si="3"/>
        <v>0</v>
      </c>
      <c r="T164" s="2">
        <f t="shared" si="4"/>
        <v>0</v>
      </c>
      <c r="U164" s="2">
        <f t="shared" si="5"/>
        <v>0</v>
      </c>
      <c r="V164" s="2">
        <f t="shared" si="6"/>
        <v>0</v>
      </c>
      <c r="W164" s="2">
        <f t="shared" si="7"/>
        <v>0</v>
      </c>
      <c r="X164" s="2">
        <f t="shared" si="8"/>
        <v>0</v>
      </c>
      <c r="Y164" s="2">
        <f t="shared" si="9"/>
        <v>0</v>
      </c>
    </row>
    <row r="165" spans="15:25" x14ac:dyDescent="0.2">
      <c r="O165" s="2">
        <v>0.16</v>
      </c>
      <c r="P165" s="2">
        <f t="shared" si="0"/>
        <v>0</v>
      </c>
      <c r="Q165" s="2">
        <f t="shared" si="1"/>
        <v>0</v>
      </c>
      <c r="R165" s="2">
        <f t="shared" si="2"/>
        <v>0</v>
      </c>
      <c r="S165" s="2">
        <f t="shared" si="3"/>
        <v>0</v>
      </c>
      <c r="T165" s="2">
        <f t="shared" si="4"/>
        <v>0</v>
      </c>
      <c r="U165" s="2">
        <f t="shared" si="5"/>
        <v>0</v>
      </c>
      <c r="V165" s="2">
        <f t="shared" si="6"/>
        <v>0</v>
      </c>
      <c r="W165" s="2">
        <f t="shared" si="7"/>
        <v>0</v>
      </c>
      <c r="X165" s="2">
        <f t="shared" si="8"/>
        <v>0</v>
      </c>
      <c r="Y165" s="2">
        <f t="shared" si="9"/>
        <v>0</v>
      </c>
    </row>
    <row r="166" spans="15:25" x14ac:dyDescent="0.2">
      <c r="O166" s="2">
        <v>0.18</v>
      </c>
      <c r="P166" s="2">
        <f t="shared" si="0"/>
        <v>0</v>
      </c>
      <c r="Q166" s="2">
        <f t="shared" si="1"/>
        <v>0</v>
      </c>
      <c r="R166" s="2">
        <f t="shared" si="2"/>
        <v>0</v>
      </c>
      <c r="S166" s="2">
        <f t="shared" si="3"/>
        <v>0</v>
      </c>
      <c r="T166" s="2">
        <f t="shared" si="4"/>
        <v>0</v>
      </c>
      <c r="U166" s="2">
        <f t="shared" si="5"/>
        <v>0</v>
      </c>
      <c r="V166" s="2">
        <f t="shared" si="6"/>
        <v>0</v>
      </c>
      <c r="W166" s="2">
        <f t="shared" si="7"/>
        <v>0</v>
      </c>
      <c r="X166" s="2">
        <f t="shared" si="8"/>
        <v>0</v>
      </c>
      <c r="Y166" s="2">
        <f t="shared" si="9"/>
        <v>0</v>
      </c>
    </row>
    <row r="167" spans="15:25" x14ac:dyDescent="0.2">
      <c r="O167" s="2">
        <v>0.2</v>
      </c>
      <c r="P167" s="2">
        <f t="shared" si="0"/>
        <v>0</v>
      </c>
      <c r="Q167" s="2">
        <f t="shared" si="1"/>
        <v>0</v>
      </c>
      <c r="R167" s="2">
        <f t="shared" si="2"/>
        <v>0</v>
      </c>
      <c r="S167" s="2">
        <f t="shared" si="3"/>
        <v>0</v>
      </c>
      <c r="T167" s="2">
        <f t="shared" si="4"/>
        <v>0</v>
      </c>
      <c r="U167" s="2">
        <f t="shared" si="5"/>
        <v>0</v>
      </c>
      <c r="V167" s="2">
        <f t="shared" si="6"/>
        <v>0</v>
      </c>
      <c r="W167" s="2">
        <f t="shared" si="7"/>
        <v>0</v>
      </c>
      <c r="X167" s="2">
        <f t="shared" si="8"/>
        <v>0</v>
      </c>
      <c r="Y167" s="2">
        <f t="shared" si="9"/>
        <v>0</v>
      </c>
    </row>
    <row r="168" spans="15:25" x14ac:dyDescent="0.2">
      <c r="O168" s="2">
        <v>0.22</v>
      </c>
      <c r="P168" s="2">
        <f t="shared" si="0"/>
        <v>0</v>
      </c>
      <c r="Q168" s="2">
        <f t="shared" si="1"/>
        <v>0</v>
      </c>
      <c r="R168" s="2">
        <f t="shared" si="2"/>
        <v>0</v>
      </c>
      <c r="S168" s="2">
        <f t="shared" si="3"/>
        <v>0</v>
      </c>
      <c r="T168" s="2">
        <f t="shared" si="4"/>
        <v>0</v>
      </c>
      <c r="U168" s="2">
        <f t="shared" si="5"/>
        <v>0</v>
      </c>
      <c r="V168" s="2">
        <f t="shared" si="6"/>
        <v>0</v>
      </c>
      <c r="W168" s="2">
        <f t="shared" si="7"/>
        <v>0</v>
      </c>
      <c r="X168" s="2">
        <f t="shared" si="8"/>
        <v>0</v>
      </c>
      <c r="Y168" s="2">
        <f t="shared" si="9"/>
        <v>0</v>
      </c>
    </row>
    <row r="169" spans="15:25" x14ac:dyDescent="0.2">
      <c r="O169" s="2">
        <v>0.24</v>
      </c>
      <c r="P169" s="2">
        <f t="shared" si="0"/>
        <v>0</v>
      </c>
      <c r="Q169" s="2">
        <f t="shared" si="1"/>
        <v>0</v>
      </c>
      <c r="R169" s="2">
        <f t="shared" si="2"/>
        <v>0</v>
      </c>
      <c r="S169" s="2">
        <f t="shared" si="3"/>
        <v>0</v>
      </c>
      <c r="T169" s="2">
        <f t="shared" si="4"/>
        <v>0</v>
      </c>
      <c r="U169" s="2">
        <f t="shared" si="5"/>
        <v>0</v>
      </c>
      <c r="V169" s="2">
        <f t="shared" si="6"/>
        <v>0</v>
      </c>
      <c r="W169" s="2">
        <f t="shared" si="7"/>
        <v>0</v>
      </c>
      <c r="X169" s="2">
        <f t="shared" si="8"/>
        <v>0</v>
      </c>
      <c r="Y169" s="2">
        <f t="shared" si="9"/>
        <v>0</v>
      </c>
    </row>
    <row r="170" spans="15:25" x14ac:dyDescent="0.2">
      <c r="O170" s="2">
        <v>0.26</v>
      </c>
      <c r="P170" s="2">
        <f t="shared" si="0"/>
        <v>0</v>
      </c>
      <c r="Q170" s="2">
        <f t="shared" si="1"/>
        <v>0</v>
      </c>
      <c r="R170" s="2">
        <f t="shared" si="2"/>
        <v>0</v>
      </c>
      <c r="S170" s="2">
        <f t="shared" si="3"/>
        <v>0</v>
      </c>
      <c r="T170" s="2">
        <f t="shared" si="4"/>
        <v>0</v>
      </c>
      <c r="U170" s="2">
        <f t="shared" si="5"/>
        <v>0</v>
      </c>
      <c r="V170" s="2">
        <f t="shared" si="6"/>
        <v>0</v>
      </c>
      <c r="W170" s="2">
        <f t="shared" si="7"/>
        <v>0</v>
      </c>
      <c r="X170" s="2">
        <f t="shared" si="8"/>
        <v>0</v>
      </c>
      <c r="Y170" s="2">
        <f t="shared" si="9"/>
        <v>0</v>
      </c>
    </row>
    <row r="171" spans="15:25" x14ac:dyDescent="0.2">
      <c r="O171" s="2">
        <v>0.28000000000000003</v>
      </c>
      <c r="P171" s="2">
        <f t="shared" si="0"/>
        <v>0</v>
      </c>
      <c r="Q171" s="2">
        <f t="shared" si="1"/>
        <v>0</v>
      </c>
      <c r="R171" s="2">
        <f t="shared" si="2"/>
        <v>0</v>
      </c>
      <c r="S171" s="2">
        <f t="shared" si="3"/>
        <v>0</v>
      </c>
      <c r="T171" s="2">
        <f t="shared" si="4"/>
        <v>0</v>
      </c>
      <c r="U171" s="2">
        <f t="shared" si="5"/>
        <v>0</v>
      </c>
      <c r="V171" s="2">
        <f t="shared" si="6"/>
        <v>0</v>
      </c>
      <c r="W171" s="2">
        <f t="shared" si="7"/>
        <v>0</v>
      </c>
      <c r="X171" s="2">
        <f t="shared" si="8"/>
        <v>0</v>
      </c>
      <c r="Y171" s="2">
        <f t="shared" si="9"/>
        <v>0</v>
      </c>
    </row>
    <row r="172" spans="15:25" x14ac:dyDescent="0.2">
      <c r="O172" s="2">
        <v>0.3</v>
      </c>
      <c r="P172" s="2">
        <f t="shared" si="0"/>
        <v>0</v>
      </c>
      <c r="Q172" s="2">
        <f t="shared" si="1"/>
        <v>0</v>
      </c>
      <c r="R172" s="2">
        <f t="shared" si="2"/>
        <v>0</v>
      </c>
      <c r="S172" s="2">
        <f t="shared" si="3"/>
        <v>0</v>
      </c>
      <c r="T172" s="2">
        <f t="shared" si="4"/>
        <v>0</v>
      </c>
      <c r="U172" s="2">
        <f t="shared" si="5"/>
        <v>0</v>
      </c>
      <c r="V172" s="2">
        <f t="shared" si="6"/>
        <v>0</v>
      </c>
      <c r="W172" s="2">
        <f t="shared" si="7"/>
        <v>0</v>
      </c>
      <c r="X172" s="2">
        <f t="shared" si="8"/>
        <v>0</v>
      </c>
      <c r="Y172" s="2">
        <f t="shared" si="9"/>
        <v>0</v>
      </c>
    </row>
    <row r="173" spans="15:25" x14ac:dyDescent="0.2">
      <c r="O173" s="2">
        <v>0.32</v>
      </c>
      <c r="P173" s="2">
        <f t="shared" si="0"/>
        <v>0</v>
      </c>
      <c r="Q173" s="2">
        <f t="shared" si="1"/>
        <v>0</v>
      </c>
      <c r="R173" s="2">
        <f t="shared" si="2"/>
        <v>0</v>
      </c>
      <c r="S173" s="2">
        <f t="shared" si="3"/>
        <v>0</v>
      </c>
      <c r="T173" s="2">
        <f t="shared" si="4"/>
        <v>0</v>
      </c>
      <c r="U173" s="2">
        <f t="shared" si="5"/>
        <v>0</v>
      </c>
      <c r="V173" s="2">
        <f t="shared" si="6"/>
        <v>0</v>
      </c>
      <c r="W173" s="2">
        <f t="shared" si="7"/>
        <v>0</v>
      </c>
      <c r="X173" s="2">
        <f t="shared" si="8"/>
        <v>0</v>
      </c>
      <c r="Y173" s="2">
        <f t="shared" si="9"/>
        <v>0</v>
      </c>
    </row>
    <row r="174" spans="15:25" x14ac:dyDescent="0.2">
      <c r="O174" s="2">
        <v>0.34</v>
      </c>
      <c r="P174" s="2">
        <f t="shared" si="0"/>
        <v>0</v>
      </c>
      <c r="Q174" s="2">
        <f t="shared" si="1"/>
        <v>0</v>
      </c>
      <c r="R174" s="2">
        <f t="shared" si="2"/>
        <v>0</v>
      </c>
      <c r="S174" s="2">
        <f t="shared" si="3"/>
        <v>0</v>
      </c>
      <c r="T174" s="2">
        <f t="shared" si="4"/>
        <v>0</v>
      </c>
      <c r="U174" s="2">
        <f t="shared" si="5"/>
        <v>0</v>
      </c>
      <c r="V174" s="2">
        <f t="shared" si="6"/>
        <v>0</v>
      </c>
      <c r="W174" s="2">
        <f t="shared" si="7"/>
        <v>0</v>
      </c>
      <c r="X174" s="2">
        <f t="shared" si="8"/>
        <v>0</v>
      </c>
      <c r="Y174" s="2">
        <f t="shared" si="9"/>
        <v>0</v>
      </c>
    </row>
    <row r="175" spans="15:25" x14ac:dyDescent="0.2">
      <c r="O175" s="2">
        <v>0.36</v>
      </c>
      <c r="P175" s="2">
        <f t="shared" si="0"/>
        <v>0</v>
      </c>
      <c r="Q175" s="2">
        <f t="shared" si="1"/>
        <v>0</v>
      </c>
      <c r="R175" s="2">
        <f t="shared" si="2"/>
        <v>0</v>
      </c>
      <c r="S175" s="2">
        <f t="shared" si="3"/>
        <v>0</v>
      </c>
      <c r="T175" s="2">
        <f t="shared" si="4"/>
        <v>0</v>
      </c>
      <c r="U175" s="2">
        <f t="shared" si="5"/>
        <v>0</v>
      </c>
      <c r="V175" s="2">
        <f t="shared" si="6"/>
        <v>0</v>
      </c>
      <c r="W175" s="2">
        <f t="shared" si="7"/>
        <v>0</v>
      </c>
      <c r="X175" s="2">
        <f t="shared" si="8"/>
        <v>0</v>
      </c>
      <c r="Y175" s="2">
        <f t="shared" si="9"/>
        <v>0</v>
      </c>
    </row>
    <row r="176" spans="15:25" x14ac:dyDescent="0.2">
      <c r="O176" s="2">
        <v>0.38</v>
      </c>
      <c r="P176" s="2">
        <f t="shared" si="0"/>
        <v>0</v>
      </c>
      <c r="Q176" s="2">
        <f t="shared" si="1"/>
        <v>0</v>
      </c>
      <c r="R176" s="2">
        <f t="shared" si="2"/>
        <v>0</v>
      </c>
      <c r="S176" s="2">
        <f t="shared" si="3"/>
        <v>0</v>
      </c>
      <c r="T176" s="2">
        <f t="shared" si="4"/>
        <v>0</v>
      </c>
      <c r="U176" s="2">
        <f t="shared" si="5"/>
        <v>0</v>
      </c>
      <c r="V176" s="2">
        <f t="shared" si="6"/>
        <v>0</v>
      </c>
      <c r="W176" s="2">
        <f t="shared" si="7"/>
        <v>0</v>
      </c>
      <c r="X176" s="2">
        <f t="shared" si="8"/>
        <v>0</v>
      </c>
      <c r="Y176" s="2">
        <f t="shared" si="9"/>
        <v>0</v>
      </c>
    </row>
    <row r="177" spans="15:25" x14ac:dyDescent="0.2">
      <c r="O177" s="2">
        <v>0.4</v>
      </c>
      <c r="P177" s="2">
        <f t="shared" si="0"/>
        <v>0</v>
      </c>
      <c r="Q177" s="2">
        <f t="shared" si="1"/>
        <v>0</v>
      </c>
      <c r="R177" s="2">
        <f t="shared" si="2"/>
        <v>0</v>
      </c>
      <c r="S177" s="2">
        <f t="shared" si="3"/>
        <v>0</v>
      </c>
      <c r="T177" s="2">
        <f t="shared" si="4"/>
        <v>0</v>
      </c>
      <c r="U177" s="2">
        <f t="shared" si="5"/>
        <v>0</v>
      </c>
      <c r="V177" s="2">
        <f t="shared" si="6"/>
        <v>0</v>
      </c>
      <c r="W177" s="2">
        <f t="shared" si="7"/>
        <v>0</v>
      </c>
      <c r="X177" s="2">
        <f t="shared" si="8"/>
        <v>0</v>
      </c>
      <c r="Y177" s="2">
        <f t="shared" si="9"/>
        <v>0</v>
      </c>
    </row>
    <row r="178" spans="15:25" x14ac:dyDescent="0.2">
      <c r="O178" s="2">
        <v>0.42</v>
      </c>
      <c r="P178" s="2">
        <f t="shared" si="0"/>
        <v>0</v>
      </c>
      <c r="Q178" s="2">
        <f t="shared" si="1"/>
        <v>0</v>
      </c>
      <c r="R178" s="2">
        <f t="shared" si="2"/>
        <v>0</v>
      </c>
      <c r="S178" s="2">
        <f t="shared" si="3"/>
        <v>0</v>
      </c>
      <c r="T178" s="2">
        <f t="shared" si="4"/>
        <v>0</v>
      </c>
      <c r="U178" s="2">
        <f t="shared" si="5"/>
        <v>0</v>
      </c>
      <c r="V178" s="2">
        <f t="shared" si="6"/>
        <v>0</v>
      </c>
      <c r="W178" s="2">
        <f t="shared" si="7"/>
        <v>0</v>
      </c>
      <c r="X178" s="2">
        <f t="shared" si="8"/>
        <v>0</v>
      </c>
      <c r="Y178" s="2">
        <f t="shared" si="9"/>
        <v>0</v>
      </c>
    </row>
    <row r="179" spans="15:25" x14ac:dyDescent="0.2">
      <c r="O179" s="2">
        <v>0.44</v>
      </c>
      <c r="P179" s="2">
        <f t="shared" si="0"/>
        <v>0</v>
      </c>
      <c r="Q179" s="2">
        <f t="shared" si="1"/>
        <v>0</v>
      </c>
      <c r="R179" s="2">
        <f t="shared" si="2"/>
        <v>0</v>
      </c>
      <c r="S179" s="2">
        <f t="shared" si="3"/>
        <v>0</v>
      </c>
      <c r="T179" s="2">
        <f t="shared" si="4"/>
        <v>0</v>
      </c>
      <c r="U179" s="2">
        <f t="shared" si="5"/>
        <v>0</v>
      </c>
      <c r="V179" s="2">
        <f t="shared" si="6"/>
        <v>0</v>
      </c>
      <c r="W179" s="2">
        <f t="shared" si="7"/>
        <v>0</v>
      </c>
      <c r="X179" s="2">
        <f t="shared" si="8"/>
        <v>0</v>
      </c>
      <c r="Y179" s="2">
        <f t="shared" si="9"/>
        <v>0</v>
      </c>
    </row>
    <row r="180" spans="15:25" x14ac:dyDescent="0.2">
      <c r="O180" s="2">
        <v>0.46</v>
      </c>
      <c r="P180" s="2">
        <f t="shared" si="0"/>
        <v>0</v>
      </c>
      <c r="Q180" s="2">
        <f t="shared" si="1"/>
        <v>0</v>
      </c>
      <c r="R180" s="2">
        <f t="shared" si="2"/>
        <v>0</v>
      </c>
      <c r="S180" s="2">
        <f t="shared" si="3"/>
        <v>0</v>
      </c>
      <c r="T180" s="2">
        <f t="shared" si="4"/>
        <v>0</v>
      </c>
      <c r="U180" s="2">
        <f t="shared" si="5"/>
        <v>0</v>
      </c>
      <c r="V180" s="2">
        <f t="shared" si="6"/>
        <v>0</v>
      </c>
      <c r="W180" s="2">
        <f t="shared" si="7"/>
        <v>0</v>
      </c>
      <c r="X180" s="2">
        <f t="shared" si="8"/>
        <v>0</v>
      </c>
      <c r="Y180" s="2">
        <f t="shared" si="9"/>
        <v>0</v>
      </c>
    </row>
    <row r="181" spans="15:25" x14ac:dyDescent="0.2">
      <c r="O181" s="2">
        <v>0.48</v>
      </c>
      <c r="P181" s="2">
        <f t="shared" si="0"/>
        <v>0</v>
      </c>
      <c r="Q181" s="2">
        <f t="shared" si="1"/>
        <v>0</v>
      </c>
      <c r="R181" s="2">
        <f t="shared" si="2"/>
        <v>0</v>
      </c>
      <c r="S181" s="2">
        <f t="shared" si="3"/>
        <v>0</v>
      </c>
      <c r="T181" s="2">
        <f t="shared" si="4"/>
        <v>0</v>
      </c>
      <c r="U181" s="2">
        <f t="shared" si="5"/>
        <v>0</v>
      </c>
      <c r="V181" s="2">
        <f t="shared" si="6"/>
        <v>0</v>
      </c>
      <c r="W181" s="2">
        <f t="shared" si="7"/>
        <v>0</v>
      </c>
      <c r="X181" s="2">
        <f t="shared" si="8"/>
        <v>0</v>
      </c>
      <c r="Y181" s="2">
        <f t="shared" si="9"/>
        <v>0</v>
      </c>
    </row>
    <row r="182" spans="15:25" x14ac:dyDescent="0.2">
      <c r="O182" s="2">
        <v>0.5</v>
      </c>
      <c r="P182" s="2">
        <f t="shared" si="0"/>
        <v>0</v>
      </c>
      <c r="Q182" s="2">
        <f t="shared" si="1"/>
        <v>0</v>
      </c>
      <c r="R182" s="2">
        <f t="shared" si="2"/>
        <v>0</v>
      </c>
      <c r="S182" s="2">
        <f t="shared" si="3"/>
        <v>0</v>
      </c>
      <c r="T182" s="2">
        <f t="shared" si="4"/>
        <v>0</v>
      </c>
      <c r="U182" s="2">
        <f t="shared" si="5"/>
        <v>0</v>
      </c>
      <c r="V182" s="2">
        <f t="shared" si="6"/>
        <v>0</v>
      </c>
      <c r="W182" s="2">
        <f t="shared" si="7"/>
        <v>0</v>
      </c>
      <c r="X182" s="2">
        <f t="shared" si="8"/>
        <v>0</v>
      </c>
      <c r="Y182" s="2">
        <f t="shared" si="9"/>
        <v>0</v>
      </c>
    </row>
    <row r="183" spans="15:25" x14ac:dyDescent="0.2">
      <c r="O183" s="2">
        <v>0.52</v>
      </c>
      <c r="P183" s="2">
        <f t="shared" si="0"/>
        <v>0</v>
      </c>
      <c r="Q183" s="2">
        <f t="shared" si="1"/>
        <v>0</v>
      </c>
      <c r="R183" s="2">
        <f t="shared" si="2"/>
        <v>0</v>
      </c>
      <c r="S183" s="2">
        <f t="shared" si="3"/>
        <v>0</v>
      </c>
      <c r="T183" s="2">
        <f t="shared" si="4"/>
        <v>0</v>
      </c>
      <c r="U183" s="2">
        <f t="shared" si="5"/>
        <v>0</v>
      </c>
      <c r="V183" s="2">
        <f t="shared" si="6"/>
        <v>0</v>
      </c>
      <c r="W183" s="2">
        <f t="shared" si="7"/>
        <v>0</v>
      </c>
      <c r="X183" s="2">
        <f t="shared" si="8"/>
        <v>0</v>
      </c>
      <c r="Y183" s="2">
        <f t="shared" si="9"/>
        <v>0</v>
      </c>
    </row>
    <row r="184" spans="15:25" x14ac:dyDescent="0.2">
      <c r="O184" s="2">
        <v>0.54</v>
      </c>
      <c r="P184" s="2">
        <f t="shared" si="0"/>
        <v>0</v>
      </c>
      <c r="Q184" s="2">
        <f t="shared" si="1"/>
        <v>0</v>
      </c>
      <c r="R184" s="2">
        <f t="shared" si="2"/>
        <v>0</v>
      </c>
      <c r="S184" s="2">
        <f t="shared" si="3"/>
        <v>0</v>
      </c>
      <c r="T184" s="2">
        <f t="shared" si="4"/>
        <v>0</v>
      </c>
      <c r="U184" s="2">
        <f t="shared" si="5"/>
        <v>0</v>
      </c>
      <c r="V184" s="2">
        <f t="shared" si="6"/>
        <v>0</v>
      </c>
      <c r="W184" s="2">
        <f t="shared" si="7"/>
        <v>0</v>
      </c>
      <c r="X184" s="2">
        <f t="shared" si="8"/>
        <v>0</v>
      </c>
      <c r="Y184" s="2">
        <f t="shared" si="9"/>
        <v>0</v>
      </c>
    </row>
    <row r="185" spans="15:25" x14ac:dyDescent="0.2">
      <c r="O185" s="2">
        <v>0.56000000000000005</v>
      </c>
      <c r="P185" s="2">
        <f t="shared" si="0"/>
        <v>0</v>
      </c>
      <c r="Q185" s="2">
        <f t="shared" si="1"/>
        <v>0</v>
      </c>
      <c r="R185" s="2">
        <f t="shared" si="2"/>
        <v>0</v>
      </c>
      <c r="S185" s="2">
        <f t="shared" si="3"/>
        <v>0</v>
      </c>
      <c r="T185" s="2">
        <f t="shared" si="4"/>
        <v>0</v>
      </c>
      <c r="U185" s="2">
        <f t="shared" si="5"/>
        <v>0</v>
      </c>
      <c r="V185" s="2">
        <f t="shared" si="6"/>
        <v>0</v>
      </c>
      <c r="W185" s="2">
        <f t="shared" si="7"/>
        <v>0</v>
      </c>
      <c r="X185" s="2">
        <f t="shared" si="8"/>
        <v>0</v>
      </c>
      <c r="Y185" s="2">
        <f t="shared" si="9"/>
        <v>0</v>
      </c>
    </row>
    <row r="186" spans="15:25" x14ac:dyDescent="0.2">
      <c r="O186" s="2">
        <v>0.57999999999999996</v>
      </c>
      <c r="P186" s="2">
        <f t="shared" si="0"/>
        <v>0</v>
      </c>
      <c r="Q186" s="2">
        <f t="shared" si="1"/>
        <v>0</v>
      </c>
      <c r="R186" s="2">
        <f t="shared" si="2"/>
        <v>0</v>
      </c>
      <c r="S186" s="2">
        <f t="shared" si="3"/>
        <v>0</v>
      </c>
      <c r="T186" s="2">
        <f t="shared" si="4"/>
        <v>0</v>
      </c>
      <c r="U186" s="2">
        <f t="shared" si="5"/>
        <v>0</v>
      </c>
      <c r="V186" s="2">
        <f t="shared" si="6"/>
        <v>0</v>
      </c>
      <c r="W186" s="2">
        <f t="shared" si="7"/>
        <v>0</v>
      </c>
      <c r="X186" s="2">
        <f t="shared" si="8"/>
        <v>0</v>
      </c>
      <c r="Y186" s="2">
        <f t="shared" si="9"/>
        <v>0</v>
      </c>
    </row>
    <row r="187" spans="15:25" x14ac:dyDescent="0.2">
      <c r="O187" s="2">
        <v>0.6</v>
      </c>
      <c r="P187" s="2">
        <f t="shared" si="0"/>
        <v>0</v>
      </c>
      <c r="Q187" s="2">
        <f t="shared" si="1"/>
        <v>0</v>
      </c>
      <c r="R187" s="2">
        <f t="shared" si="2"/>
        <v>0</v>
      </c>
      <c r="S187" s="2">
        <f t="shared" si="3"/>
        <v>0</v>
      </c>
      <c r="T187" s="2">
        <f t="shared" si="4"/>
        <v>0</v>
      </c>
      <c r="U187" s="2">
        <f t="shared" si="5"/>
        <v>0</v>
      </c>
      <c r="V187" s="2">
        <f t="shared" si="6"/>
        <v>0</v>
      </c>
      <c r="W187" s="2">
        <f t="shared" si="7"/>
        <v>0</v>
      </c>
      <c r="X187" s="2">
        <f t="shared" si="8"/>
        <v>0</v>
      </c>
      <c r="Y187" s="2">
        <f t="shared" si="9"/>
        <v>0</v>
      </c>
    </row>
  </sheetData>
  <phoneticPr fontId="5" type="noConversion"/>
  <printOptions horizontalCentered="1"/>
  <pageMargins left="0.78740157480314965" right="0.39370078740157483" top="0.39370078740157483" bottom="0.59055118110236227" header="0.39370078740157483" footer="0.51181102362204722"/>
  <pageSetup paperSize="9" orientation="portrait" horizontalDpi="203" verticalDpi="196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25666" r:id="rId4" name="Button 2">
              <controlPr defaultSize="0" print="0" autoFill="0" autoPict="0" macro="[0]!KarteLesen">
                <anchor moveWithCells="1">
                  <from>
                    <xdr:col>7</xdr:col>
                    <xdr:colOff>638175</xdr:colOff>
                    <xdr:row>2</xdr:row>
                    <xdr:rowOff>57150</xdr:rowOff>
                  </from>
                  <to>
                    <xdr:col>9</xdr:col>
                    <xdr:colOff>438150</xdr:colOff>
                    <xdr:row>2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5667" r:id="rId5" name="Button 3">
              <controlPr defaultSize="0" print="0" autoFill="0" autoPict="0" macro="[0]!EnterGeo">
                <anchor moveWithCells="1">
                  <from>
                    <xdr:col>10</xdr:col>
                    <xdr:colOff>47625</xdr:colOff>
                    <xdr:row>9</xdr:row>
                    <xdr:rowOff>57150</xdr:rowOff>
                  </from>
                  <to>
                    <xdr:col>10</xdr:col>
                    <xdr:colOff>666750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" r:id="rId6" name="Button 4">
              <controlPr defaultSize="0" print="0" autoFill="0" autoPict="0" macro="[0]!EnterUtm">
                <anchor moveWithCells="1">
                  <from>
                    <xdr:col>10</xdr:col>
                    <xdr:colOff>47625</xdr:colOff>
                    <xdr:row>11</xdr:row>
                    <xdr:rowOff>9525</xdr:rowOff>
                  </from>
                  <to>
                    <xdr:col>10</xdr:col>
                    <xdr:colOff>666750</xdr:colOff>
                    <xdr:row>12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5669" r:id="rId7" name="Button 5">
              <controlPr defaultSize="0" print="0" autoFill="0" autoPict="0" macro="[0]!ClearGeo">
                <anchor moveWithCells="1">
                  <from>
                    <xdr:col>10</xdr:col>
                    <xdr:colOff>47625</xdr:colOff>
                    <xdr:row>13</xdr:row>
                    <xdr:rowOff>0</xdr:rowOff>
                  </from>
                  <to>
                    <xdr:col>10</xdr:col>
                    <xdr:colOff>666750</xdr:colOff>
                    <xdr:row>14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13</vt:i4>
      </vt:variant>
      <vt:variant>
        <vt:lpstr>Benannte Bereiche</vt:lpstr>
      </vt:variant>
      <vt:variant>
        <vt:i4>325</vt:i4>
      </vt:variant>
    </vt:vector>
  </HeadingPairs>
  <TitlesOfParts>
    <vt:vector size="338" baseType="lpstr">
      <vt:lpstr>--</vt:lpstr>
      <vt:lpstr>-</vt:lpstr>
      <vt:lpstr>AX01-TSC (0)</vt:lpstr>
      <vt:lpstr>AX01-CNR (0)</vt:lpstr>
      <vt:lpstr>AX01-SN (0)</vt:lpstr>
      <vt:lpstr>AX01-ÖNORM (0)</vt:lpstr>
      <vt:lpstr>AX01-SB (0)</vt:lpstr>
      <vt:lpstr>AX01-NFP (0)</vt:lpstr>
      <vt:lpstr>AX01-MSZ (0)</vt:lpstr>
      <vt:lpstr>AX01-SVV (0)</vt:lpstr>
      <vt:lpstr>AX01 (0)</vt:lpstr>
      <vt:lpstr>Statistik SN</vt:lpstr>
      <vt:lpstr>Statistik stat</vt:lpstr>
      <vt:lpstr>'AX01-MSZ (0)'!_BettModul</vt:lpstr>
      <vt:lpstr>'AX01-NFP (0)'!_BettModul</vt:lpstr>
      <vt:lpstr>_BettModul</vt:lpstr>
      <vt:lpstr>'AX01 (0)'!_cAnixMapLeft</vt:lpstr>
      <vt:lpstr>'AX01-CNR (0)'!_cAnixMapLeft</vt:lpstr>
      <vt:lpstr>'AX01-MSZ (0)'!_cAnixMapLeft</vt:lpstr>
      <vt:lpstr>'AX01-NFP (0)'!_cAnixMapLeft</vt:lpstr>
      <vt:lpstr>'AX01-ÖNORM (0)'!_cAnixMapLeft</vt:lpstr>
      <vt:lpstr>'AX01-SB (0)'!_cAnixMapLeft</vt:lpstr>
      <vt:lpstr>'AX01-SN (0)'!_cAnixMapLeft</vt:lpstr>
      <vt:lpstr>'AX01-SVV (0)'!_cAnixMapLeft</vt:lpstr>
      <vt:lpstr>'AX01-TSC (0)'!_cAnixMapLeft</vt:lpstr>
      <vt:lpstr>'AX01 (0)'!_cAnixMapRight</vt:lpstr>
      <vt:lpstr>'AX01-CNR (0)'!_cAnixMapRight</vt:lpstr>
      <vt:lpstr>'AX01-MSZ (0)'!_cAnixMapRight</vt:lpstr>
      <vt:lpstr>'AX01-NFP (0)'!_cAnixMapRight</vt:lpstr>
      <vt:lpstr>'AX01-ÖNORM (0)'!_cAnixMapRight</vt:lpstr>
      <vt:lpstr>'AX01-SB (0)'!_cAnixMapRight</vt:lpstr>
      <vt:lpstr>'AX01-SN (0)'!_cAnixMapRight</vt:lpstr>
      <vt:lpstr>'AX01-SVV (0)'!_cAnixMapRight</vt:lpstr>
      <vt:lpstr>'AX01-TSC (0)'!_cAnixMapRight</vt:lpstr>
      <vt:lpstr>'AX01 (0)'!_cHoch</vt:lpstr>
      <vt:lpstr>'AX01-CNR (0)'!_cHoch</vt:lpstr>
      <vt:lpstr>'AX01-MSZ (0)'!_cHoch</vt:lpstr>
      <vt:lpstr>'AX01-NFP (0)'!_cHoch</vt:lpstr>
      <vt:lpstr>'AX01-ÖNORM (0)'!_cHoch</vt:lpstr>
      <vt:lpstr>'AX01-SB (0)'!_cHoch</vt:lpstr>
      <vt:lpstr>'AX01-SN (0)'!_cHoch</vt:lpstr>
      <vt:lpstr>'AX01-SVV (0)'!_cHoch</vt:lpstr>
      <vt:lpstr>'AX01-TSC (0)'!_cHoch</vt:lpstr>
      <vt:lpstr>'AX01-CNR (0)'!_cLat</vt:lpstr>
      <vt:lpstr>'AX01-MSZ (0)'!_cLat</vt:lpstr>
      <vt:lpstr>'AX01-NFP (0)'!_cLat</vt:lpstr>
      <vt:lpstr>'AX01-ÖNORM (0)'!_cLat</vt:lpstr>
      <vt:lpstr>'AX01-SB (0)'!_cLat</vt:lpstr>
      <vt:lpstr>'AX01-SN (0)'!_cLat</vt:lpstr>
      <vt:lpstr>'AX01-SVV (0)'!_cLat</vt:lpstr>
      <vt:lpstr>'AX01-TSC (0)'!_cLat</vt:lpstr>
      <vt:lpstr>_cLat</vt:lpstr>
      <vt:lpstr>'AX01-CNR (0)'!_Client</vt:lpstr>
      <vt:lpstr>'AX01-MSZ (0)'!_Client</vt:lpstr>
      <vt:lpstr>'AX01-NFP (0)'!_Client</vt:lpstr>
      <vt:lpstr>'AX01-ÖNORM (0)'!_Client</vt:lpstr>
      <vt:lpstr>'AX01-SB (0)'!_Client</vt:lpstr>
      <vt:lpstr>'AX01-SN (0)'!_Client</vt:lpstr>
      <vt:lpstr>'AX01-SVV (0)'!_Client</vt:lpstr>
      <vt:lpstr>'AX01-TSC (0)'!_Client</vt:lpstr>
      <vt:lpstr>_Client</vt:lpstr>
      <vt:lpstr>'AX01-CNR (0)'!_cLon</vt:lpstr>
      <vt:lpstr>'AX01-MSZ (0)'!_cLon</vt:lpstr>
      <vt:lpstr>'AX01-NFP (0)'!_cLon</vt:lpstr>
      <vt:lpstr>'AX01-ÖNORM (0)'!_cLon</vt:lpstr>
      <vt:lpstr>'AX01-SB (0)'!_cLon</vt:lpstr>
      <vt:lpstr>'AX01-SN (0)'!_cLon</vt:lpstr>
      <vt:lpstr>'AX01-SVV (0)'!_cLon</vt:lpstr>
      <vt:lpstr>'AX01-TSC (0)'!_cLon</vt:lpstr>
      <vt:lpstr>_cLon</vt:lpstr>
      <vt:lpstr>'AX01 (0)'!_cRechts</vt:lpstr>
      <vt:lpstr>'AX01-CNR (0)'!_cRechts</vt:lpstr>
      <vt:lpstr>'AX01-MSZ (0)'!_cRechts</vt:lpstr>
      <vt:lpstr>'AX01-NFP (0)'!_cRechts</vt:lpstr>
      <vt:lpstr>'AX01-ÖNORM (0)'!_cRechts</vt:lpstr>
      <vt:lpstr>'AX01-SB (0)'!_cRechts</vt:lpstr>
      <vt:lpstr>'AX01-SN (0)'!_cRechts</vt:lpstr>
      <vt:lpstr>'AX01-SVV (0)'!_cRechts</vt:lpstr>
      <vt:lpstr>'AX01-TSC (0)'!_cRechts</vt:lpstr>
      <vt:lpstr>'AX01 (0)'!_cZone</vt:lpstr>
      <vt:lpstr>'AX01-CNR (0)'!_cZone</vt:lpstr>
      <vt:lpstr>'AX01-MSZ (0)'!_cZone</vt:lpstr>
      <vt:lpstr>'AX01-NFP (0)'!_cZone</vt:lpstr>
      <vt:lpstr>'AX01-ÖNORM (0)'!_cZone</vt:lpstr>
      <vt:lpstr>'AX01-SB (0)'!_cZone</vt:lpstr>
      <vt:lpstr>'AX01-SN (0)'!_cZone</vt:lpstr>
      <vt:lpstr>'AX01-SVV (0)'!_cZone</vt:lpstr>
      <vt:lpstr>'AX01-TSC (0)'!_cZone</vt:lpstr>
      <vt:lpstr>'AX01 (0)'!_Datensatznummer</vt:lpstr>
      <vt:lpstr>'AX01-CNR (0)'!_Datensatznummer</vt:lpstr>
      <vt:lpstr>'AX01-MSZ (0)'!_Datensatznummer</vt:lpstr>
      <vt:lpstr>'AX01-NFP (0)'!_Datensatznummer</vt:lpstr>
      <vt:lpstr>'AX01-ÖNORM (0)'!_Datensatznummer</vt:lpstr>
      <vt:lpstr>'AX01-SB (0)'!_Datensatznummer</vt:lpstr>
      <vt:lpstr>'AX01-SN (0)'!_Datensatznummer</vt:lpstr>
      <vt:lpstr>'AX01-SVV (0)'!_Datensatznummer</vt:lpstr>
      <vt:lpstr>'AX01-TSC (0)'!_Datensatznummer</vt:lpstr>
      <vt:lpstr>'AX01 (0)'!_Geraetenummer</vt:lpstr>
      <vt:lpstr>'AX01-CNR (0)'!_Geraetenummer</vt:lpstr>
      <vt:lpstr>'AX01-MSZ (0)'!_Geraetenummer</vt:lpstr>
      <vt:lpstr>'AX01-NFP (0)'!_Geraetenummer</vt:lpstr>
      <vt:lpstr>'AX01-ÖNORM (0)'!_Geraetenummer</vt:lpstr>
      <vt:lpstr>'AX01-SB (0)'!_Geraetenummer</vt:lpstr>
      <vt:lpstr>'AX01-SN (0)'!_Geraetenummer</vt:lpstr>
      <vt:lpstr>'AX01-SVV (0)'!_Geraetenummer</vt:lpstr>
      <vt:lpstr>'AX01-TSC (0)'!_Geraetenummer</vt:lpstr>
      <vt:lpstr>'AX01-CNR (0)'!_Hebelarm</vt:lpstr>
      <vt:lpstr>'AX01-MSZ (0)'!_Hebelarm</vt:lpstr>
      <vt:lpstr>'AX01-NFP (0)'!_Hebelarm</vt:lpstr>
      <vt:lpstr>'AX01-ÖNORM (0)'!_Hebelarm</vt:lpstr>
      <vt:lpstr>'AX01-SB (0)'!_Hebelarm</vt:lpstr>
      <vt:lpstr>'AX01-SN (0)'!_Hebelarm</vt:lpstr>
      <vt:lpstr>'AX01-SVV (0)'!_Hebelarm</vt:lpstr>
      <vt:lpstr>'AX01-TSC (0)'!_Hebelarm</vt:lpstr>
      <vt:lpstr>_Hebelarm</vt:lpstr>
      <vt:lpstr>'AX01 (0)'!_Kartennummer</vt:lpstr>
      <vt:lpstr>'AX01-CNR (0)'!_Kartennummer</vt:lpstr>
      <vt:lpstr>'AX01-MSZ (0)'!_Kartennummer</vt:lpstr>
      <vt:lpstr>'AX01-NFP (0)'!_Kartennummer</vt:lpstr>
      <vt:lpstr>'AX01-ÖNORM (0)'!_Kartennummer</vt:lpstr>
      <vt:lpstr>'AX01-SB (0)'!_Kartennummer</vt:lpstr>
      <vt:lpstr>'AX01-SN (0)'!_Kartennummer</vt:lpstr>
      <vt:lpstr>'AX01-SVV (0)'!_Kartennummer</vt:lpstr>
      <vt:lpstr>'AX01-TSC (0)'!_Kartennummer</vt:lpstr>
      <vt:lpstr>'AX01-CNR (0)'!_Lat</vt:lpstr>
      <vt:lpstr>'AX01-MSZ (0)'!_Lat</vt:lpstr>
      <vt:lpstr>'AX01-NFP (0)'!_Lat</vt:lpstr>
      <vt:lpstr>'AX01-ÖNORM (0)'!_Lat</vt:lpstr>
      <vt:lpstr>'AX01-SB (0)'!_Lat</vt:lpstr>
      <vt:lpstr>'AX01-SN (0)'!_Lat</vt:lpstr>
      <vt:lpstr>'AX01-SVV (0)'!_Lat</vt:lpstr>
      <vt:lpstr>'AX01-TSC (0)'!_Lat</vt:lpstr>
      <vt:lpstr>_Lat</vt:lpstr>
      <vt:lpstr>'AX01-CNR (0)'!_Lon</vt:lpstr>
      <vt:lpstr>'AX01-MSZ (0)'!_Lon</vt:lpstr>
      <vt:lpstr>'AX01-NFP (0)'!_Lon</vt:lpstr>
      <vt:lpstr>'AX01-ÖNORM (0)'!_Lon</vt:lpstr>
      <vt:lpstr>'AX01-SB (0)'!_Lon</vt:lpstr>
      <vt:lpstr>'AX01-SN (0)'!_Lon</vt:lpstr>
      <vt:lpstr>'AX01-SVV (0)'!_Lon</vt:lpstr>
      <vt:lpstr>'AX01-TSC (0)'!_Lon</vt:lpstr>
      <vt:lpstr>_Lon</vt:lpstr>
      <vt:lpstr>'AX01-MSZ (0)'!_ME0</vt:lpstr>
      <vt:lpstr>'AX01-NFP (0)'!_ME0</vt:lpstr>
      <vt:lpstr>'AX01-ÖNORM (0)'!_ME0</vt:lpstr>
      <vt:lpstr>'AX01-SB (0)'!_ME0</vt:lpstr>
      <vt:lpstr>'AX01-SN (0)'!_ME0</vt:lpstr>
      <vt:lpstr>'AX01-SVV (0)'!_ME0</vt:lpstr>
      <vt:lpstr>_ME0</vt:lpstr>
      <vt:lpstr>'AX01-MSZ (0)'!_ME1</vt:lpstr>
      <vt:lpstr>'AX01-NFP (0)'!_ME1</vt:lpstr>
      <vt:lpstr>'AX01-ÖNORM (0)'!_ME1</vt:lpstr>
      <vt:lpstr>'AX01-SB (0)'!_ME1</vt:lpstr>
      <vt:lpstr>'AX01-SN (0)'!_ME1</vt:lpstr>
      <vt:lpstr>'AX01-SVV (0)'!_ME1</vt:lpstr>
      <vt:lpstr>_ME1</vt:lpstr>
      <vt:lpstr>'AX01-MSZ (0)'!_ME2</vt:lpstr>
      <vt:lpstr>'AX01-NFP (0)'!_ME2</vt:lpstr>
      <vt:lpstr>'AX01-ÖNORM (0)'!_ME2</vt:lpstr>
      <vt:lpstr>'AX01-SB (0)'!_ME2</vt:lpstr>
      <vt:lpstr>'AX01-SN (0)'!_ME2</vt:lpstr>
      <vt:lpstr>'AX01-SVV (0)'!_ME2</vt:lpstr>
      <vt:lpstr>_ME2</vt:lpstr>
      <vt:lpstr>'AX01-MSZ (0)'!_ME3</vt:lpstr>
      <vt:lpstr>'AX01-NFP (0)'!_ME3</vt:lpstr>
      <vt:lpstr>'AX01-ÖNORM (0)'!_ME3</vt:lpstr>
      <vt:lpstr>'AX01-SB (0)'!_ME3</vt:lpstr>
      <vt:lpstr>'AX01-SN (0)'!_ME3</vt:lpstr>
      <vt:lpstr>'AX01-SVV (0)'!_ME3</vt:lpstr>
      <vt:lpstr>_ME3</vt:lpstr>
      <vt:lpstr>'AX01-MSZ (0)'!_ME4</vt:lpstr>
      <vt:lpstr>'AX01-NFP (0)'!_ME4</vt:lpstr>
      <vt:lpstr>'AX01-ÖNORM (0)'!_ME4</vt:lpstr>
      <vt:lpstr>'AX01-SB (0)'!_ME4</vt:lpstr>
      <vt:lpstr>'AX01-SN (0)'!_ME4</vt:lpstr>
      <vt:lpstr>'AX01-SVV (0)'!_ME4</vt:lpstr>
      <vt:lpstr>_ME4</vt:lpstr>
      <vt:lpstr>'AX01 (0)'!_MessDatum</vt:lpstr>
      <vt:lpstr>'AX01-CNR (0)'!_MessDatum</vt:lpstr>
      <vt:lpstr>'AX01-MSZ (0)'!_MessDatum</vt:lpstr>
      <vt:lpstr>'AX01-NFP (0)'!_MessDatum</vt:lpstr>
      <vt:lpstr>'AX01-ÖNORM (0)'!_MessDatum</vt:lpstr>
      <vt:lpstr>'AX01-SB (0)'!_MessDatum</vt:lpstr>
      <vt:lpstr>'AX01-SN (0)'!_MessDatum</vt:lpstr>
      <vt:lpstr>'AX01-SVV (0)'!_MessDatum</vt:lpstr>
      <vt:lpstr>'AX01-TSC (0)'!_MessDatum</vt:lpstr>
      <vt:lpstr>'AX01-CNR (0)'!_MessDatum1</vt:lpstr>
      <vt:lpstr>'AX01-MSZ (0)'!_MessDatum1</vt:lpstr>
      <vt:lpstr>'AX01-NFP (0)'!_MessDatum1</vt:lpstr>
      <vt:lpstr>'AX01-ÖNORM (0)'!_MessDatum1</vt:lpstr>
      <vt:lpstr>'AX01-SB (0)'!_MessDatum1</vt:lpstr>
      <vt:lpstr>'AX01-SN (0)'!_MessDatum1</vt:lpstr>
      <vt:lpstr>'AX01-SVV (0)'!_MessDatum1</vt:lpstr>
      <vt:lpstr>'AX01-TSC (0)'!_MessDatum1</vt:lpstr>
      <vt:lpstr>_MessDatum1</vt:lpstr>
      <vt:lpstr>'AX01 (0)'!_MessTab0</vt:lpstr>
      <vt:lpstr>'AX01-CNR (0)'!_MessTab0</vt:lpstr>
      <vt:lpstr>'AX01-MSZ (0)'!_MessTab0</vt:lpstr>
      <vt:lpstr>'AX01-NFP (0)'!_MessTab0</vt:lpstr>
      <vt:lpstr>'AX01-ÖNORM (0)'!_MessTab0</vt:lpstr>
      <vt:lpstr>'AX01-SB (0)'!_MessTab0</vt:lpstr>
      <vt:lpstr>'AX01-SN (0)'!_MessTab0</vt:lpstr>
      <vt:lpstr>'AX01-SVV (0)'!_MessTab0</vt:lpstr>
      <vt:lpstr>'AX01-TSC (0)'!_MessTab0</vt:lpstr>
      <vt:lpstr>'AX01-MSZ (0)'!_MessTab1</vt:lpstr>
      <vt:lpstr>'AX01-ÖNORM (0)'!_MessTab1</vt:lpstr>
      <vt:lpstr>'AX01-SN (0)'!_MessTab1</vt:lpstr>
      <vt:lpstr>'AX01-TSC (0)'!_MessTab1</vt:lpstr>
      <vt:lpstr>_MessTab1</vt:lpstr>
      <vt:lpstr>'AX01-CNR (0)'!_MessTab2</vt:lpstr>
      <vt:lpstr>'AX01-MSZ (0)'!_MessTab2</vt:lpstr>
      <vt:lpstr>'AX01-ÖNORM (0)'!_MessTab2</vt:lpstr>
      <vt:lpstr>'AX01-SB (0)'!_MessTab2</vt:lpstr>
      <vt:lpstr>'AX01-SN (0)'!_MessTab2</vt:lpstr>
      <vt:lpstr>'AX01-SVV (0)'!_MessTab2</vt:lpstr>
      <vt:lpstr>'AX01-TSC (0)'!_MessTab2</vt:lpstr>
      <vt:lpstr>_MessTab2</vt:lpstr>
      <vt:lpstr>'AX01-MSZ (0)'!_MessTab3</vt:lpstr>
      <vt:lpstr>'AX01-ÖNORM (0)'!_MessTab3</vt:lpstr>
      <vt:lpstr>'AX01-SN (0)'!_MessTab3</vt:lpstr>
      <vt:lpstr>'AX01-TSC (0)'!_MessTab3</vt:lpstr>
      <vt:lpstr>_MessTab3</vt:lpstr>
      <vt:lpstr>'AX01-CNR (0)'!_MessTab4</vt:lpstr>
      <vt:lpstr>'AX01-MSZ (0)'!_MessTab4</vt:lpstr>
      <vt:lpstr>'AX01-ÖNORM (0)'!_MessTab4</vt:lpstr>
      <vt:lpstr>'AX01-SB (0)'!_MessTab4</vt:lpstr>
      <vt:lpstr>'AX01-SN (0)'!_MessTab4</vt:lpstr>
      <vt:lpstr>'AX01-TSC (0)'!_MessTab4</vt:lpstr>
      <vt:lpstr>_MessTab4</vt:lpstr>
      <vt:lpstr>'AX01-CNR (0)'!_Parameter0</vt:lpstr>
      <vt:lpstr>'AX01-MSZ (0)'!_Parameter0</vt:lpstr>
      <vt:lpstr>'AX01-NFP (0)'!_Parameter0</vt:lpstr>
      <vt:lpstr>'AX01-ÖNORM (0)'!_Parameter0</vt:lpstr>
      <vt:lpstr>'AX01-SB (0)'!_Parameter0</vt:lpstr>
      <vt:lpstr>'AX01-SN (0)'!_Parameter0</vt:lpstr>
      <vt:lpstr>'AX01-SVV (0)'!_Parameter0</vt:lpstr>
      <vt:lpstr>'AX01-TSC (0)'!_Parameter0</vt:lpstr>
      <vt:lpstr>_Parameter0</vt:lpstr>
      <vt:lpstr>'AX01-CNR (0)'!_Parameter1</vt:lpstr>
      <vt:lpstr>'AX01-MSZ (0)'!_Parameter1</vt:lpstr>
      <vt:lpstr>'AX01-NFP (0)'!_Parameter1</vt:lpstr>
      <vt:lpstr>'AX01-ÖNORM (0)'!_Parameter1</vt:lpstr>
      <vt:lpstr>'AX01-SB (0)'!_Parameter1</vt:lpstr>
      <vt:lpstr>'AX01-SN (0)'!_Parameter1</vt:lpstr>
      <vt:lpstr>'AX01-SVV (0)'!_Parameter1</vt:lpstr>
      <vt:lpstr>'AX01-TSC (0)'!_Parameter1</vt:lpstr>
      <vt:lpstr>_Parameter1</vt:lpstr>
      <vt:lpstr>'AX01-CNR (0)'!_Parameter2</vt:lpstr>
      <vt:lpstr>'AX01-MSZ (0)'!_Parameter2</vt:lpstr>
      <vt:lpstr>'AX01-NFP (0)'!_Parameter2</vt:lpstr>
      <vt:lpstr>'AX01-ÖNORM (0)'!_Parameter2</vt:lpstr>
      <vt:lpstr>'AX01-SB (0)'!_Parameter2</vt:lpstr>
      <vt:lpstr>'AX01-SN (0)'!_Parameter2</vt:lpstr>
      <vt:lpstr>'AX01-SVV (0)'!_Parameter2</vt:lpstr>
      <vt:lpstr>'AX01-TSC (0)'!_Parameter2</vt:lpstr>
      <vt:lpstr>_Parameter2</vt:lpstr>
      <vt:lpstr>'AX01-CNR (0)'!_Parameter3</vt:lpstr>
      <vt:lpstr>'AX01-MSZ (0)'!_Parameter3</vt:lpstr>
      <vt:lpstr>'AX01-NFP (0)'!_Parameter3</vt:lpstr>
      <vt:lpstr>'AX01-ÖNORM (0)'!_Parameter3</vt:lpstr>
      <vt:lpstr>'AX01-SB (0)'!_Parameter3</vt:lpstr>
      <vt:lpstr>'AX01-SN (0)'!_Parameter3</vt:lpstr>
      <vt:lpstr>'AX01-SVV (0)'!_Parameter3</vt:lpstr>
      <vt:lpstr>'AX01-TSC (0)'!_Parameter3</vt:lpstr>
      <vt:lpstr>_Parameter3</vt:lpstr>
      <vt:lpstr>'AX01-CNR (0)'!_Parameter4</vt:lpstr>
      <vt:lpstr>'AX01-MSZ (0)'!_Parameter4</vt:lpstr>
      <vt:lpstr>'AX01-NFP (0)'!_Parameter4</vt:lpstr>
      <vt:lpstr>'AX01-ÖNORM (0)'!_Parameter4</vt:lpstr>
      <vt:lpstr>'AX01-SB (0)'!_Parameter4</vt:lpstr>
      <vt:lpstr>'AX01-SN (0)'!_Parameter4</vt:lpstr>
      <vt:lpstr>'AX01-SVV (0)'!_Parameter4</vt:lpstr>
      <vt:lpstr>'AX01-TSC (0)'!_Parameter4</vt:lpstr>
      <vt:lpstr>_Parameter4</vt:lpstr>
      <vt:lpstr>'AX01-CNR (0)'!_PlattenDurchmesser</vt:lpstr>
      <vt:lpstr>'AX01-MSZ (0)'!_PlattenDurchmesser</vt:lpstr>
      <vt:lpstr>'AX01-NFP (0)'!_PlattenDurchmesser</vt:lpstr>
      <vt:lpstr>'AX01-ÖNORM (0)'!_PlattenDurchmesser</vt:lpstr>
      <vt:lpstr>'AX01-SB (0)'!_PlattenDurchmesser</vt:lpstr>
      <vt:lpstr>'AX01-SN (0)'!_PlattenDurchmesser</vt:lpstr>
      <vt:lpstr>'AX01-SVV (0)'!_PlattenDurchmesser</vt:lpstr>
      <vt:lpstr>'AX01-TSC (0)'!_PlattenDurchmesser</vt:lpstr>
      <vt:lpstr>_PlattenDurchmesser</vt:lpstr>
      <vt:lpstr>_Poisson</vt:lpstr>
      <vt:lpstr>'AX01-CNR (0)'!_Stepwidth</vt:lpstr>
      <vt:lpstr>'AX01-MSZ (0)'!_Stepwidth</vt:lpstr>
      <vt:lpstr>'AX01-NFP (0)'!_Stepwidth</vt:lpstr>
      <vt:lpstr>'AX01-ÖNORM (0)'!_Stepwidth</vt:lpstr>
      <vt:lpstr>'AX01-SB (0)'!_Stepwidth</vt:lpstr>
      <vt:lpstr>'AX01-SN (0)'!_Stepwidth</vt:lpstr>
      <vt:lpstr>'AX01-SVV (0)'!_Stepwidth</vt:lpstr>
      <vt:lpstr>'AX01-TSC (0)'!_Stepwidth</vt:lpstr>
      <vt:lpstr>_Stepwidth</vt:lpstr>
      <vt:lpstr>'AX01 (0)'!_Tilt_mm</vt:lpstr>
      <vt:lpstr>'AX01-CNR (0)'!_Tilt_mm</vt:lpstr>
      <vt:lpstr>'AX01-MSZ (0)'!_Tilt_mm</vt:lpstr>
      <vt:lpstr>'AX01-NFP (0)'!_Tilt_mm</vt:lpstr>
      <vt:lpstr>'AX01-ÖNORM (0)'!_Tilt_mm</vt:lpstr>
      <vt:lpstr>'AX01-SB (0)'!_Tilt_mm</vt:lpstr>
      <vt:lpstr>'AX01-SN (0)'!_Tilt_mm</vt:lpstr>
      <vt:lpstr>'AX01-SVV (0)'!_Tilt_mm</vt:lpstr>
      <vt:lpstr>'AX01-TSC (0)'!_Tilt_mm</vt:lpstr>
      <vt:lpstr>'-'!Druckbereich</vt:lpstr>
      <vt:lpstr>'AX01 (0)'!Druckbereich</vt:lpstr>
      <vt:lpstr>'AX01-CNR (0)'!Druckbereich</vt:lpstr>
      <vt:lpstr>'AX01-MSZ (0)'!Druckbereich</vt:lpstr>
      <vt:lpstr>'AX01-NFP (0)'!Druckbereich</vt:lpstr>
      <vt:lpstr>'AX01-ÖNORM (0)'!Druckbereich</vt:lpstr>
      <vt:lpstr>'AX01-SB (0)'!Druckbereich</vt:lpstr>
      <vt:lpstr>'AX01-SN (0)'!Druckbereich</vt:lpstr>
      <vt:lpstr>'AX01-SVV (0)'!Druckbereich</vt:lpstr>
      <vt:lpstr>'AX01-TSC (0)'!Druckbereich</vt:lpstr>
      <vt:lpstr>'Statistik stat'!Druckbereich</vt:lpstr>
      <vt:lpstr>'AX01-CNR (0)'!MessDia0</vt:lpstr>
      <vt:lpstr>'AX01-MSZ (0)'!MessDia0</vt:lpstr>
      <vt:lpstr>'AX01-NFP (0)'!MessDia0</vt:lpstr>
      <vt:lpstr>'AX01-ÖNORM (0)'!MessDia0</vt:lpstr>
      <vt:lpstr>'AX01-SB (0)'!MessDia0</vt:lpstr>
      <vt:lpstr>'AX01-SN (0)'!MessDia0</vt:lpstr>
      <vt:lpstr>'AX01-SVV (0)'!MessDia0</vt:lpstr>
      <vt:lpstr>'AX01-TSC (0)'!MessDia0</vt:lpstr>
      <vt:lpstr>MessDia0</vt:lpstr>
      <vt:lpstr>'Statistik stat'!s_Auftraggeber</vt:lpstr>
      <vt:lpstr>'-'!s_Com</vt:lpstr>
      <vt:lpstr>'Statistik SN'!s_DatumSN</vt:lpstr>
      <vt:lpstr>'-'!s_Dll</vt:lpstr>
      <vt:lpstr>'Statistik stat'!s_Geraetenummer</vt:lpstr>
      <vt:lpstr>s_Hebelarm</vt:lpstr>
      <vt:lpstr>'Statistik stat'!s_Kartennummer</vt:lpstr>
      <vt:lpstr>'Statistik stat'!s_MessDatum</vt:lpstr>
      <vt:lpstr>'-'!s_Mode</vt:lpstr>
      <vt:lpstr>s_PlattenDurchmesser</vt:lpstr>
      <vt:lpstr>'Statistik SN'!s_SchichtSN</vt:lpstr>
      <vt:lpstr>'Statistik stat'!s_Tab</vt:lpstr>
      <vt:lpstr>'Statistik SN'!s_TabSN</vt:lpstr>
      <vt:lpstr>'-'!s_Translation</vt:lpstr>
      <vt:lpstr>s_Translation</vt:lpstr>
      <vt:lpstr>'Statistik stat'!s_Typ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anix</dc:creator>
  <cp:lastModifiedBy>anix</cp:lastModifiedBy>
  <cp:lastPrinted>2021-07-28T12:41:31Z</cp:lastPrinted>
  <dcterms:created xsi:type="dcterms:W3CDTF">2002-04-06T14:31:40Z</dcterms:created>
  <dcterms:modified xsi:type="dcterms:W3CDTF">2026-06-26T16:19:32Z</dcterms:modified>
</cp:coreProperties>
</file>